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МЕТАЛЛ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I33" i="1" l="1"/>
  <c r="K33" i="1" s="1"/>
  <c r="H33" i="1"/>
  <c r="G33" i="1"/>
  <c r="F33" i="1"/>
  <c r="E33" i="1"/>
  <c r="C33" i="1"/>
  <c r="D33" i="1" s="1"/>
  <c r="B33" i="1"/>
  <c r="C32" i="1"/>
  <c r="I31" i="1"/>
  <c r="K31" i="1" s="1"/>
  <c r="F31" i="1"/>
  <c r="E31" i="1"/>
  <c r="C31" i="1"/>
  <c r="D31" i="1" s="1"/>
  <c r="B31" i="1"/>
  <c r="K30" i="1"/>
  <c r="I30" i="1"/>
  <c r="F30" i="1"/>
  <c r="E30" i="1"/>
  <c r="C30" i="1"/>
  <c r="D30" i="1" s="1"/>
  <c r="B30" i="1"/>
  <c r="I29" i="1"/>
  <c r="K29" i="1" s="1"/>
  <c r="H29" i="1"/>
  <c r="G29" i="1"/>
  <c r="F29" i="1"/>
  <c r="E29" i="1"/>
  <c r="C29" i="1"/>
  <c r="D29" i="1" s="1"/>
  <c r="B29" i="1"/>
  <c r="K28" i="1"/>
  <c r="I28" i="1"/>
  <c r="J28" i="1" s="1"/>
  <c r="H28" i="1"/>
  <c r="G28" i="1"/>
  <c r="F28" i="1"/>
  <c r="E28" i="1"/>
  <c r="C28" i="1"/>
  <c r="D28" i="1" s="1"/>
  <c r="B28" i="1"/>
  <c r="I27" i="1"/>
  <c r="K27" i="1" s="1"/>
  <c r="H27" i="1"/>
  <c r="G27" i="1"/>
  <c r="F27" i="1"/>
  <c r="E27" i="1"/>
  <c r="C27" i="1"/>
  <c r="D27" i="1" s="1"/>
  <c r="B27" i="1"/>
  <c r="K25" i="1"/>
  <c r="J25" i="1"/>
  <c r="D25" i="1"/>
  <c r="K24" i="1"/>
  <c r="I24" i="1"/>
  <c r="I32" i="1" s="1"/>
  <c r="F24" i="1"/>
  <c r="G24" i="1" s="1"/>
  <c r="G32" i="1" s="1"/>
  <c r="E24" i="1"/>
  <c r="E32" i="1" s="1"/>
  <c r="C24" i="1"/>
  <c r="B24" i="1"/>
  <c r="B32" i="1" s="1"/>
  <c r="K23" i="1"/>
  <c r="G23" i="1"/>
  <c r="H23" i="1" s="1"/>
  <c r="J23" i="1" s="1"/>
  <c r="F23" i="1"/>
  <c r="D23" i="1"/>
  <c r="G22" i="1"/>
  <c r="H22" i="1" s="1"/>
  <c r="H30" i="1" s="1"/>
  <c r="D22" i="1"/>
  <c r="K21" i="1"/>
  <c r="J21" i="1"/>
  <c r="D21" i="1"/>
  <c r="K20" i="1"/>
  <c r="J20" i="1"/>
  <c r="D20" i="1"/>
  <c r="K19" i="1"/>
  <c r="J19" i="1"/>
  <c r="D19" i="1"/>
  <c r="K17" i="1"/>
  <c r="J17" i="1"/>
  <c r="D17" i="1"/>
  <c r="K16" i="1"/>
  <c r="J16" i="1"/>
  <c r="D16" i="1"/>
  <c r="K15" i="1"/>
  <c r="J15" i="1"/>
  <c r="D15" i="1"/>
  <c r="K14" i="1"/>
  <c r="J14" i="1"/>
  <c r="D14" i="1"/>
  <c r="K13" i="1"/>
  <c r="J13" i="1"/>
  <c r="D13" i="1"/>
  <c r="K12" i="1"/>
  <c r="J12" i="1"/>
  <c r="D12" i="1"/>
  <c r="K11" i="1"/>
  <c r="J11" i="1"/>
  <c r="D11" i="1"/>
  <c r="K9" i="1"/>
  <c r="J9" i="1"/>
  <c r="D9" i="1"/>
  <c r="K8" i="1"/>
  <c r="J8" i="1"/>
  <c r="D8" i="1"/>
  <c r="K7" i="1"/>
  <c r="F7" i="1"/>
  <c r="G7" i="1" s="1"/>
  <c r="D7" i="1"/>
  <c r="K6" i="1"/>
  <c r="J6" i="1"/>
  <c r="D6" i="1"/>
  <c r="K5" i="1"/>
  <c r="J5" i="1"/>
  <c r="D5" i="1"/>
  <c r="K4" i="1"/>
  <c r="J4" i="1"/>
  <c r="D4" i="1"/>
  <c r="K3" i="1"/>
  <c r="J3" i="1"/>
  <c r="D3" i="1"/>
  <c r="J30" i="1" l="1"/>
  <c r="G31" i="1"/>
  <c r="H7" i="1"/>
  <c r="K32" i="1"/>
  <c r="H24" i="1"/>
  <c r="D32" i="1"/>
  <c r="G30" i="1"/>
  <c r="J29" i="1"/>
  <c r="J33" i="1"/>
  <c r="F32" i="1"/>
  <c r="J27" i="1"/>
  <c r="D24" i="1"/>
  <c r="H31" i="1" l="1"/>
  <c r="J31" i="1" s="1"/>
  <c r="J7" i="1"/>
  <c r="H32" i="1"/>
  <c r="J32" i="1" s="1"/>
  <c r="J24" i="1"/>
</calcChain>
</file>

<file path=xl/sharedStrings.xml><?xml version="1.0" encoding="utf-8"?>
<sst xmlns="http://schemas.openxmlformats.org/spreadsheetml/2006/main" count="66" uniqueCount="20">
  <si>
    <t xml:space="preserve"> Операционные и финансовые показатели трех анализируемых компаний</t>
  </si>
  <si>
    <t>% г-к-г</t>
  </si>
  <si>
    <t>1кв 2020</t>
  </si>
  <si>
    <t>2 кв 2020</t>
  </si>
  <si>
    <t>3 кв 2020</t>
  </si>
  <si>
    <t>4 кв 2020</t>
  </si>
  <si>
    <t>1кв 2021</t>
  </si>
  <si>
    <t>% к-к-к</t>
  </si>
  <si>
    <t>Продажи стальной продукции, тыс тонн</t>
  </si>
  <si>
    <t>Выручка, млн. долл США</t>
  </si>
  <si>
    <t>EBITDA, млн. долл. США</t>
  </si>
  <si>
    <t>Дивиденды*, млн. долл. США</t>
  </si>
  <si>
    <t>Налог на прибыль, млн. долл. США</t>
  </si>
  <si>
    <t>Капитальные расходы, млн. долл. США</t>
  </si>
  <si>
    <t>Средняя цена реализации металлопродукции, долл. США за тонну</t>
  </si>
  <si>
    <t>Консолидированные  по трем компаниям</t>
  </si>
  <si>
    <t>Источник: АКРА по данным компаний</t>
  </si>
  <si>
    <t>ПАО «ММК»</t>
  </si>
  <si>
    <t>ПАО «НЛМК»</t>
  </si>
  <si>
    <t>ПАО «Северсталь»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</si>
</sst>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Segoe UI"/>
      <family val="2"/>
      <charset val="204"/>
    </font>
    <font>
      <sz val="11"/>
      <color theme="1"/>
      <name val="Segoe UI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i/>
      <sz val="9"/>
      <color theme="1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1" fontId="3" fillId="2" borderId="1" xfId="2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" fontId="4" fillId="2" borderId="1" xfId="2" applyNumberFormat="1" applyFont="1" applyFill="1" applyBorder="1" applyAlignment="1">
      <alignment horizontal="center"/>
    </xf>
    <xf numFmtId="0" fontId="4" fillId="3" borderId="1" xfId="2" applyFont="1" applyFill="1" applyBorder="1"/>
    <xf numFmtId="3" fontId="4" fillId="3" borderId="1" xfId="2" applyNumberFormat="1" applyFont="1" applyFill="1" applyBorder="1" applyAlignment="1">
      <alignment horizontal="center"/>
    </xf>
    <xf numFmtId="9" fontId="4" fillId="3" borderId="1" xfId="1" applyFont="1" applyFill="1" applyBorder="1" applyAlignment="1">
      <alignment horizontal="center"/>
    </xf>
    <xf numFmtId="3" fontId="4" fillId="2" borderId="1" xfId="2" applyNumberFormat="1" applyFont="1" applyFill="1" applyBorder="1" applyAlignment="1">
      <alignment horizontal="center"/>
    </xf>
    <xf numFmtId="9" fontId="4" fillId="2" borderId="1" xfId="1" applyFont="1" applyFill="1" applyBorder="1" applyAlignment="1">
      <alignment horizontal="center"/>
    </xf>
    <xf numFmtId="1" fontId="4" fillId="3" borderId="1" xfId="2" applyNumberFormat="1" applyFont="1" applyFill="1" applyBorder="1" applyAlignment="1">
      <alignment horizontal="center"/>
    </xf>
    <xf numFmtId="0" fontId="4" fillId="3" borderId="1" xfId="2" applyFont="1" applyFill="1" applyBorder="1" applyAlignment="1">
      <alignment wrapText="1"/>
    </xf>
    <xf numFmtId="3" fontId="5" fillId="3" borderId="0" xfId="0" applyNumberFormat="1" applyFont="1" applyFill="1"/>
    <xf numFmtId="3" fontId="0" fillId="0" borderId="0" xfId="0" applyNumberFormat="1"/>
    <xf numFmtId="0" fontId="0" fillId="0" borderId="0" xfId="0" applyFill="1"/>
    <xf numFmtId="1" fontId="0" fillId="0" borderId="0" xfId="0" applyNumberFormat="1"/>
    <xf numFmtId="0" fontId="6" fillId="0" borderId="2" xfId="0" applyFont="1" applyBorder="1" applyAlignment="1">
      <alignment horizontal="left"/>
    </xf>
  </cellXfs>
  <cellStyles count="3">
    <cellStyle name="Normal 2" xfId="2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47594050743664E-2"/>
          <c:y val="0.17171296296296296"/>
          <c:w val="0.9034746281714785"/>
          <c:h val="0.62873468941382327"/>
        </c:manualLayout>
      </c:layout>
      <c:lineChart>
        <c:grouping val="standard"/>
        <c:varyColors val="0"/>
        <c:ser>
          <c:idx val="0"/>
          <c:order val="0"/>
          <c:tx>
            <c:strRef>
              <c:f>МЕТАЛЛ!$A$38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МЕТАЛЛ!$G$38:$AA$38</c:f>
              <c:numCache>
                <c:formatCode>General</c:formatCode>
                <c:ptCount val="21"/>
              </c:numCache>
            </c:numRef>
          </c:cat>
          <c:val>
            <c:numRef>
              <c:f>МЕТАЛЛ!$G$39:$AA$39</c:f>
              <c:numCache>
                <c:formatCode>General</c:formatCod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МЕТАЛЛ!$A$43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МЕТАЛЛ!$G$49:$AA$49</c:f>
              <c:numCache>
                <c:formatCode>#,##0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62048"/>
        <c:axId val="111780224"/>
      </c:lineChart>
      <c:catAx>
        <c:axId val="11176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780224"/>
        <c:crosses val="autoZero"/>
        <c:auto val="1"/>
        <c:lblAlgn val="ctr"/>
        <c:lblOffset val="100"/>
        <c:noMultiLvlLbl val="0"/>
      </c:catAx>
      <c:valAx>
        <c:axId val="111780224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762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47680175161552"/>
          <c:y val="0.63022508038585212"/>
          <c:w val="0.50793749212838724"/>
          <c:h val="0.157556270096463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МЕТАЛЛ!$A$56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779832023843603E-17"/>
                  <c:y val="0.154615734424738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062027625750237E-3"/>
                  <c:y val="0.1091405184174624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МЕТАЛЛ!$B$55:$C$55</c:f>
              <c:numCache>
                <c:formatCode>General</c:formatCode>
                <c:ptCount val="2"/>
              </c:numCache>
            </c:numRef>
          </c:cat>
          <c:val>
            <c:numRef>
              <c:f>МЕТАЛЛ!$B$56:$C$56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688704"/>
        <c:axId val="111702784"/>
      </c:barChart>
      <c:lineChart>
        <c:grouping val="standard"/>
        <c:varyColors val="0"/>
        <c:ser>
          <c:idx val="1"/>
          <c:order val="1"/>
          <c:tx>
            <c:strRef>
              <c:f>МЕТАЛЛ!$A$57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МЕТАЛЛ!$B$55:$C$55</c:f>
              <c:numCache>
                <c:formatCode>General</c:formatCode>
                <c:ptCount val="2"/>
              </c:numCache>
            </c:numRef>
          </c:cat>
          <c:val>
            <c:numRef>
              <c:f>МЕТАЛЛ!$B$57:$C$57</c:f>
              <c:numCache>
                <c:formatCode>0</c:formatCode>
                <c:ptCount val="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04320"/>
        <c:axId val="111710208"/>
      </c:lineChart>
      <c:catAx>
        <c:axId val="11168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702784"/>
        <c:crosses val="autoZero"/>
        <c:auto val="1"/>
        <c:lblAlgn val="ctr"/>
        <c:lblOffset val="100"/>
        <c:noMultiLvlLbl val="0"/>
      </c:catAx>
      <c:valAx>
        <c:axId val="11170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88704"/>
        <c:crosses val="autoZero"/>
        <c:crossBetween val="between"/>
      </c:valAx>
      <c:catAx>
        <c:axId val="11170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710208"/>
        <c:crosses val="autoZero"/>
        <c:auto val="1"/>
        <c:lblAlgn val="ctr"/>
        <c:lblOffset val="100"/>
        <c:noMultiLvlLbl val="0"/>
      </c:catAx>
      <c:valAx>
        <c:axId val="111710208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7043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0546875E-2"/>
          <c:y val="0.82986392504857398"/>
          <c:w val="0.884765625"/>
          <c:h val="0.14583382783280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МЕТАЛЛ!$B$59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МЕТАЛЛ!$A$60:$A$62</c:f>
              <c:numCache>
                <c:formatCode>General</c:formatCode>
                <c:ptCount val="3"/>
              </c:numCache>
            </c:numRef>
          </c:cat>
          <c:val>
            <c:numRef>
              <c:f>МЕТАЛЛ!$B$60:$B$62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МЕТАЛЛ!$C$59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МЕТАЛЛ!$A$60:$A$62</c:f>
              <c:numCache>
                <c:formatCode>General</c:formatCode>
                <c:ptCount val="3"/>
              </c:numCache>
            </c:numRef>
          </c:cat>
          <c:val>
            <c:numRef>
              <c:f>МЕТАЛЛ!$C$60:$C$62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384256"/>
        <c:axId val="110385792"/>
      </c:barChart>
      <c:catAx>
        <c:axId val="11038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385792"/>
        <c:crosses val="autoZero"/>
        <c:auto val="1"/>
        <c:lblAlgn val="ctr"/>
        <c:lblOffset val="100"/>
        <c:noMultiLvlLbl val="0"/>
      </c:catAx>
      <c:valAx>
        <c:axId val="11038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384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286307053941906"/>
          <c:y val="0.89679715302491103"/>
          <c:w val="0.18464730290456433"/>
          <c:h val="7.829181494661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53</xdr:row>
      <xdr:rowOff>19050</xdr:rowOff>
    </xdr:from>
    <xdr:to>
      <xdr:col>20</xdr:col>
      <xdr:colOff>0</xdr:colOff>
      <xdr:row>67</xdr:row>
      <xdr:rowOff>47625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561975</xdr:colOff>
      <xdr:row>52</xdr:row>
      <xdr:rowOff>190500</xdr:rowOff>
    </xdr:from>
    <xdr:to>
      <xdr:col>12</xdr:col>
      <xdr:colOff>257175</xdr:colOff>
      <xdr:row>66</xdr:row>
      <xdr:rowOff>0</xdr:rowOff>
    </xdr:to>
    <xdr:graphicFrame macro="">
      <xdr:nvGraphicFramePr>
        <xdr:cNvPr id="3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561975</xdr:colOff>
      <xdr:row>71</xdr:row>
      <xdr:rowOff>19050</xdr:rowOff>
    </xdr:from>
    <xdr:to>
      <xdr:col>11</xdr:col>
      <xdr:colOff>657225</xdr:colOff>
      <xdr:row>83</xdr:row>
      <xdr:rowOff>180975</xdr:rowOff>
    </xdr:to>
    <xdr:graphicFrame macro="">
      <xdr:nvGraphicFramePr>
        <xdr:cNvPr id="4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0.69642</cdr:x>
      <cdr:y>0.2016</cdr:y>
    </cdr:from>
    <cdr:to>
      <cdr:x>0.95378</cdr:x>
      <cdr:y>0.25828</cdr:y>
    </cdr:to>
    <cdr:cxnSp macro="">
      <cdr:nvCxnSpPr>
        <cdr:cNvPr id="3" name="Прямая со стрелкой 2"/>
        <cdr:cNvCxnSpPr/>
      </cdr:nvCxnSpPr>
      <cdr:spPr>
        <a:xfrm xmlns:a="http://schemas.openxmlformats.org/drawingml/2006/main">
          <a:off x="3276601" y="600076"/>
          <a:ext cx="1219200" cy="1714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0.44511</cdr:x>
      <cdr:y>0.01608</cdr:y>
    </cdr:from>
    <cdr:to>
      <cdr:x>0.68632</cdr:x>
      <cdr:y>0.22661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85976" y="47625"/>
          <a:ext cx="1143000" cy="6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900"/>
            <a:t>восстановление </a:t>
          </a:r>
        </a:p>
        <a:p xmlns:a="http://schemas.openxmlformats.org/drawingml/2006/main">
          <a:pPr algn="ctr"/>
          <a:r>
            <a:rPr lang="ru-RU" sz="900"/>
            <a:t>цен до уровня</a:t>
          </a:r>
        </a:p>
        <a:p xmlns:a="http://schemas.openxmlformats.org/drawingml/2006/main">
          <a:pPr algn="ctr"/>
          <a:r>
            <a:rPr lang="ru-RU" sz="900"/>
            <a:t>  2018 года</a:t>
          </a:r>
        </a:p>
      </cdr:txBody>
    </cdr:sp>
  </cdr:relSizeAnchor>
  <cdr:relSizeAnchor xmlns:cdr="http://schemas.openxmlformats.org/drawingml/2006/chartDrawing">
    <cdr:from>
      <cdr:x>0.43728</cdr:x>
      <cdr:y>0.19517</cdr:y>
    </cdr:from>
    <cdr:to>
      <cdr:x>0.68834</cdr:x>
      <cdr:y>0.19839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2047876" y="581026"/>
          <a:ext cx="1190625" cy="95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tabSelected="1" topLeftCell="A19" workbookViewId="0">
      <selection activeCell="B38" sqref="B38"/>
    </sheetView>
  </sheetViews>
  <sheetFormatPr defaultRowHeight="16.5" x14ac:dyDescent="0.3"/>
  <cols>
    <col min="1" max="1" width="40.375" customWidth="1"/>
    <col min="2" max="11" width="7.375" customWidth="1"/>
  </cols>
  <sheetData>
    <row r="1" spans="1:11" x14ac:dyDescent="0.3">
      <c r="A1" t="s">
        <v>0</v>
      </c>
    </row>
    <row r="2" spans="1:11" x14ac:dyDescent="0.3">
      <c r="A2" s="2" t="s">
        <v>17</v>
      </c>
      <c r="B2" s="1">
        <v>2019</v>
      </c>
      <c r="C2" s="1">
        <v>2020</v>
      </c>
      <c r="D2" s="2" t="s">
        <v>1</v>
      </c>
      <c r="E2" s="3" t="s">
        <v>2</v>
      </c>
      <c r="F2" s="3" t="s">
        <v>3</v>
      </c>
      <c r="G2" s="3" t="s">
        <v>4</v>
      </c>
      <c r="H2" s="4" t="s">
        <v>5</v>
      </c>
      <c r="I2" s="1" t="s">
        <v>6</v>
      </c>
      <c r="J2" s="1" t="s">
        <v>7</v>
      </c>
      <c r="K2" s="2" t="s">
        <v>1</v>
      </c>
    </row>
    <row r="3" spans="1:11" x14ac:dyDescent="0.3">
      <c r="A3" s="5" t="s">
        <v>8</v>
      </c>
      <c r="B3" s="6">
        <v>11315.711000000001</v>
      </c>
      <c r="C3" s="6">
        <v>10754.671</v>
      </c>
      <c r="D3" s="7">
        <f>C3/B3-1</f>
        <v>-4.9580622905622151E-2</v>
      </c>
      <c r="E3" s="6">
        <v>2745.0940000000001</v>
      </c>
      <c r="F3" s="6">
        <v>2223.0320000000002</v>
      </c>
      <c r="G3" s="6">
        <v>2741.69</v>
      </c>
      <c r="H3" s="6">
        <v>3044.855</v>
      </c>
      <c r="I3" s="8">
        <v>2903.5010000000002</v>
      </c>
      <c r="J3" s="9">
        <f>I3/H3-1</f>
        <v>-4.6423885538063314E-2</v>
      </c>
      <c r="K3" s="9">
        <f>I3/E3-1</f>
        <v>5.7705492052366969E-2</v>
      </c>
    </row>
    <row r="4" spans="1:11" x14ac:dyDescent="0.3">
      <c r="A4" s="5" t="s">
        <v>9</v>
      </c>
      <c r="B4" s="6">
        <v>7566</v>
      </c>
      <c r="C4" s="6">
        <v>6395</v>
      </c>
      <c r="D4" s="7">
        <f t="shared" ref="D4:D9" si="0">C4/B4-1</f>
        <v>-0.15477134549299498</v>
      </c>
      <c r="E4" s="6">
        <v>1710</v>
      </c>
      <c r="F4" s="6">
        <v>1268</v>
      </c>
      <c r="G4" s="6">
        <v>1565</v>
      </c>
      <c r="H4" s="6">
        <v>1852</v>
      </c>
      <c r="I4" s="8">
        <v>2185</v>
      </c>
      <c r="J4" s="9">
        <f t="shared" ref="J4:J9" si="1">I4/H4-1</f>
        <v>0.17980561555075592</v>
      </c>
      <c r="K4" s="9">
        <f t="shared" ref="K4:K9" si="2">I4/E4-1</f>
        <v>0.27777777777777768</v>
      </c>
    </row>
    <row r="5" spans="1:11" x14ac:dyDescent="0.3">
      <c r="A5" s="5" t="s">
        <v>10</v>
      </c>
      <c r="B5" s="6">
        <v>1797</v>
      </c>
      <c r="C5" s="6">
        <v>1492</v>
      </c>
      <c r="D5" s="7">
        <f t="shared" si="0"/>
        <v>-0.16972732331663887</v>
      </c>
      <c r="E5" s="6">
        <v>442</v>
      </c>
      <c r="F5" s="6">
        <v>226</v>
      </c>
      <c r="G5" s="6">
        <v>350</v>
      </c>
      <c r="H5" s="6">
        <v>474</v>
      </c>
      <c r="I5" s="8">
        <v>726</v>
      </c>
      <c r="J5" s="9">
        <f t="shared" si="1"/>
        <v>0.53164556962025311</v>
      </c>
      <c r="K5" s="9">
        <f t="shared" si="2"/>
        <v>0.64253393665158365</v>
      </c>
    </row>
    <row r="6" spans="1:11" x14ac:dyDescent="0.3">
      <c r="A6" s="5" t="s">
        <v>11</v>
      </c>
      <c r="B6" s="10">
        <v>907</v>
      </c>
      <c r="C6" s="10">
        <v>623</v>
      </c>
      <c r="D6" s="7">
        <f t="shared" si="0"/>
        <v>-0.3131201764057332</v>
      </c>
      <c r="E6" s="10">
        <v>297</v>
      </c>
      <c r="F6" s="10">
        <v>238</v>
      </c>
      <c r="G6" s="10">
        <v>1</v>
      </c>
      <c r="H6" s="10">
        <v>87</v>
      </c>
      <c r="I6" s="4">
        <v>357</v>
      </c>
      <c r="J6" s="9">
        <f>I6/H6-1</f>
        <v>3.1034482758620694</v>
      </c>
      <c r="K6" s="9">
        <f>I6/E6-1</f>
        <v>0.20202020202020199</v>
      </c>
    </row>
    <row r="7" spans="1:11" x14ac:dyDescent="0.3">
      <c r="A7" s="5" t="s">
        <v>12</v>
      </c>
      <c r="B7" s="10">
        <v>271</v>
      </c>
      <c r="C7" s="10">
        <v>156</v>
      </c>
      <c r="D7" s="7">
        <f t="shared" si="0"/>
        <v>-0.42435424354243545</v>
      </c>
      <c r="E7" s="10">
        <v>39</v>
      </c>
      <c r="F7" s="10">
        <f>76-E7</f>
        <v>37</v>
      </c>
      <c r="G7" s="10">
        <f>104-E7-F7</f>
        <v>28</v>
      </c>
      <c r="H7" s="10">
        <f>C7-E7-F7-G7</f>
        <v>52</v>
      </c>
      <c r="I7" s="4">
        <v>93</v>
      </c>
      <c r="J7" s="9">
        <f>I7/H7-1</f>
        <v>0.78846153846153855</v>
      </c>
      <c r="K7" s="9">
        <f>I7/E7-1</f>
        <v>1.3846153846153846</v>
      </c>
    </row>
    <row r="8" spans="1:11" x14ac:dyDescent="0.3">
      <c r="A8" s="5" t="s">
        <v>13</v>
      </c>
      <c r="B8" s="10">
        <v>857</v>
      </c>
      <c r="C8" s="10">
        <v>694</v>
      </c>
      <c r="D8" s="7">
        <f t="shared" si="0"/>
        <v>-0.19019836639439902</v>
      </c>
      <c r="E8" s="10">
        <v>130</v>
      </c>
      <c r="F8" s="10">
        <v>176</v>
      </c>
      <c r="G8" s="10">
        <v>159</v>
      </c>
      <c r="H8" s="10">
        <v>229</v>
      </c>
      <c r="I8" s="4">
        <v>142</v>
      </c>
      <c r="J8" s="9">
        <f>I8/H8-1</f>
        <v>-0.37991266375545851</v>
      </c>
      <c r="K8" s="9">
        <f>I8/E8-1</f>
        <v>9.2307692307692202E-2</v>
      </c>
    </row>
    <row r="9" spans="1:11" ht="27" x14ac:dyDescent="0.3">
      <c r="A9" s="11" t="s">
        <v>14</v>
      </c>
      <c r="B9" s="10">
        <v>627.46886305182181</v>
      </c>
      <c r="C9" s="10">
        <v>555.71249044659316</v>
      </c>
      <c r="D9" s="7">
        <f t="shared" si="0"/>
        <v>-0.11435845956758239</v>
      </c>
      <c r="E9" s="10">
        <v>590.84996178637243</v>
      </c>
      <c r="F9" s="10">
        <v>522</v>
      </c>
      <c r="G9" s="10">
        <v>535</v>
      </c>
      <c r="H9" s="10">
        <v>575</v>
      </c>
      <c r="I9" s="4">
        <v>713</v>
      </c>
      <c r="J9" s="9">
        <f t="shared" si="1"/>
        <v>0.24</v>
      </c>
      <c r="K9" s="9">
        <f t="shared" si="2"/>
        <v>0.20673613626769116</v>
      </c>
    </row>
    <row r="10" spans="1:11" x14ac:dyDescent="0.3">
      <c r="A10" s="2" t="s">
        <v>18</v>
      </c>
      <c r="B10" s="1">
        <v>2019</v>
      </c>
      <c r="C10" s="1">
        <v>2020</v>
      </c>
      <c r="D10" s="2" t="s">
        <v>1</v>
      </c>
      <c r="E10" s="3" t="s">
        <v>2</v>
      </c>
      <c r="F10" s="3" t="s">
        <v>3</v>
      </c>
      <c r="G10" s="3" t="s">
        <v>4</v>
      </c>
      <c r="H10" s="4" t="s">
        <v>5</v>
      </c>
      <c r="I10" s="1" t="s">
        <v>6</v>
      </c>
      <c r="J10" s="1" t="s">
        <v>7</v>
      </c>
      <c r="K10" s="2" t="s">
        <v>1</v>
      </c>
    </row>
    <row r="11" spans="1:11" x14ac:dyDescent="0.3">
      <c r="A11" s="5" t="s">
        <v>8</v>
      </c>
      <c r="B11" s="6">
        <v>17069.211775393847</v>
      </c>
      <c r="C11" s="6">
        <v>17520.285630400002</v>
      </c>
      <c r="D11" s="7">
        <f>C11/B11-1</f>
        <v>2.6426167824363134E-2</v>
      </c>
      <c r="E11" s="6">
        <v>4504.6063273151503</v>
      </c>
      <c r="F11" s="6">
        <v>4352.3816721097</v>
      </c>
      <c r="G11" s="6">
        <v>4443.3249095751507</v>
      </c>
      <c r="H11" s="6">
        <v>4219.9727213999986</v>
      </c>
      <c r="I11" s="8">
        <v>3907.5828919999994</v>
      </c>
      <c r="J11" s="9">
        <f>I11/H11-1</f>
        <v>-7.4026504440616869E-2</v>
      </c>
      <c r="K11" s="9">
        <f>I11/E11-1</f>
        <v>-0.13253620670354793</v>
      </c>
    </row>
    <row r="12" spans="1:11" x14ac:dyDescent="0.3">
      <c r="A12" s="5" t="s">
        <v>9</v>
      </c>
      <c r="B12" s="6">
        <v>10554</v>
      </c>
      <c r="C12" s="6">
        <v>9245</v>
      </c>
      <c r="D12" s="7">
        <f t="shared" ref="D12:D17" si="3">C12/B12-1</f>
        <v>-0.12402880424483609</v>
      </c>
      <c r="E12" s="6">
        <v>2457</v>
      </c>
      <c r="F12" s="6">
        <v>2174</v>
      </c>
      <c r="G12" s="6">
        <v>2229</v>
      </c>
      <c r="H12" s="6">
        <v>2385</v>
      </c>
      <c r="I12" s="8">
        <v>2867</v>
      </c>
      <c r="J12" s="9">
        <f t="shared" ref="J12:J17" si="4">I12/H12-1</f>
        <v>0.20209643605870031</v>
      </c>
      <c r="K12" s="9">
        <f t="shared" ref="K12:K17" si="5">I12/E12-1</f>
        <v>0.16687016687016687</v>
      </c>
    </row>
    <row r="13" spans="1:11" x14ac:dyDescent="0.3">
      <c r="A13" s="5" t="s">
        <v>10</v>
      </c>
      <c r="B13" s="6">
        <v>2564</v>
      </c>
      <c r="C13" s="6">
        <v>2645</v>
      </c>
      <c r="D13" s="7">
        <f t="shared" si="3"/>
        <v>3.1591263650545987E-2</v>
      </c>
      <c r="E13" s="6">
        <v>594</v>
      </c>
      <c r="F13" s="6">
        <v>582</v>
      </c>
      <c r="G13" s="6">
        <v>579</v>
      </c>
      <c r="H13" s="6">
        <v>890</v>
      </c>
      <c r="I13" s="8">
        <v>1166</v>
      </c>
      <c r="J13" s="9">
        <f t="shared" si="4"/>
        <v>0.31011235955056171</v>
      </c>
      <c r="K13" s="9">
        <f t="shared" si="5"/>
        <v>0.96296296296296302</v>
      </c>
    </row>
    <row r="14" spans="1:11" x14ac:dyDescent="0.3">
      <c r="A14" s="5" t="s">
        <v>11</v>
      </c>
      <c r="B14" s="6">
        <v>2120</v>
      </c>
      <c r="C14" s="6">
        <v>1637</v>
      </c>
      <c r="D14" s="7">
        <f t="shared" si="3"/>
        <v>-0.22783018867924532</v>
      </c>
      <c r="E14" s="10">
        <v>308</v>
      </c>
      <c r="F14" s="10">
        <v>271</v>
      </c>
      <c r="G14" s="10">
        <v>266</v>
      </c>
      <c r="H14" s="10">
        <v>792</v>
      </c>
      <c r="I14" s="4">
        <v>100</v>
      </c>
      <c r="J14" s="9">
        <f>I14/H14-1</f>
        <v>-0.8737373737373737</v>
      </c>
      <c r="K14" s="9">
        <f>I14/E14-1</f>
        <v>-0.67532467532467533</v>
      </c>
    </row>
    <row r="15" spans="1:11" x14ac:dyDescent="0.3">
      <c r="A15" s="5" t="s">
        <v>12</v>
      </c>
      <c r="B15" s="6">
        <v>381</v>
      </c>
      <c r="C15" s="6">
        <v>285</v>
      </c>
      <c r="D15" s="7">
        <f t="shared" si="3"/>
        <v>-0.25196850393700787</v>
      </c>
      <c r="E15" s="10">
        <v>53</v>
      </c>
      <c r="F15" s="10">
        <v>63</v>
      </c>
      <c r="G15" s="10">
        <v>72</v>
      </c>
      <c r="H15" s="10">
        <v>97</v>
      </c>
      <c r="I15" s="4">
        <v>177</v>
      </c>
      <c r="J15" s="9">
        <f>I15/H15-1</f>
        <v>0.82474226804123707</v>
      </c>
      <c r="K15" s="9">
        <f>I15/E15-1</f>
        <v>2.3396226415094339</v>
      </c>
    </row>
    <row r="16" spans="1:11" x14ac:dyDescent="0.3">
      <c r="A16" s="5" t="s">
        <v>13</v>
      </c>
      <c r="B16" s="6">
        <v>1080</v>
      </c>
      <c r="C16" s="6">
        <v>1124</v>
      </c>
      <c r="D16" s="7">
        <f t="shared" si="3"/>
        <v>4.0740740740740744E-2</v>
      </c>
      <c r="E16" s="10">
        <v>288</v>
      </c>
      <c r="F16" s="10">
        <v>219</v>
      </c>
      <c r="G16" s="10">
        <v>344</v>
      </c>
      <c r="H16" s="10">
        <v>273</v>
      </c>
      <c r="I16" s="4">
        <v>232</v>
      </c>
      <c r="J16" s="9">
        <f>I16/H16-1</f>
        <v>-0.1501831501831502</v>
      </c>
      <c r="K16" s="9">
        <f>I16/E16-1</f>
        <v>-0.19444444444444442</v>
      </c>
    </row>
    <row r="17" spans="1:11" ht="27" x14ac:dyDescent="0.3">
      <c r="A17" s="11" t="s">
        <v>14</v>
      </c>
      <c r="B17" s="10">
        <v>679.5399902676121</v>
      </c>
      <c r="C17" s="10">
        <v>591.5614025953389</v>
      </c>
      <c r="D17" s="7">
        <f t="shared" si="3"/>
        <v>-0.12946785904038705</v>
      </c>
      <c r="E17" s="10">
        <v>589.08507336969899</v>
      </c>
      <c r="F17" s="10">
        <v>570.79871715219826</v>
      </c>
      <c r="G17" s="10">
        <v>582.96495879319025</v>
      </c>
      <c r="H17" s="10">
        <v>623.60156521354452</v>
      </c>
      <c r="I17" s="4">
        <v>665.71437640462784</v>
      </c>
      <c r="J17" s="9">
        <f t="shared" si="4"/>
        <v>6.7531599566563516E-2</v>
      </c>
      <c r="K17" s="9">
        <f t="shared" si="5"/>
        <v>0.13008189563621442</v>
      </c>
    </row>
    <row r="18" spans="1:11" x14ac:dyDescent="0.3">
      <c r="A18" s="2" t="s">
        <v>19</v>
      </c>
      <c r="B18" s="1">
        <v>2019</v>
      </c>
      <c r="C18" s="1">
        <v>2020</v>
      </c>
      <c r="D18" s="2" t="s">
        <v>1</v>
      </c>
      <c r="E18" s="3" t="s">
        <v>2</v>
      </c>
      <c r="F18" s="3" t="s">
        <v>3</v>
      </c>
      <c r="G18" s="3" t="s">
        <v>4</v>
      </c>
      <c r="H18" s="4" t="s">
        <v>5</v>
      </c>
      <c r="I18" s="1" t="s">
        <v>6</v>
      </c>
      <c r="J18" s="1" t="s">
        <v>7</v>
      </c>
      <c r="K18" s="2" t="s">
        <v>1</v>
      </c>
    </row>
    <row r="19" spans="1:11" x14ac:dyDescent="0.3">
      <c r="A19" s="5" t="s">
        <v>8</v>
      </c>
      <c r="B19" s="6">
        <v>10667</v>
      </c>
      <c r="C19" s="6">
        <v>10028</v>
      </c>
      <c r="D19" s="7">
        <f>C19/B19-1</f>
        <v>-5.9904377988187818E-2</v>
      </c>
      <c r="E19" s="6">
        <v>2371</v>
      </c>
      <c r="F19" s="6">
        <v>2406</v>
      </c>
      <c r="G19" s="6">
        <v>2877</v>
      </c>
      <c r="H19" s="6">
        <v>2229</v>
      </c>
      <c r="I19" s="8">
        <v>2371</v>
      </c>
      <c r="J19" s="9">
        <f>I19/H19-1</f>
        <v>6.3705697622252089E-2</v>
      </c>
      <c r="K19" s="9">
        <f>I19/E19-1</f>
        <v>0</v>
      </c>
    </row>
    <row r="20" spans="1:11" x14ac:dyDescent="0.3">
      <c r="A20" s="5" t="s">
        <v>9</v>
      </c>
      <c r="B20" s="6">
        <v>8157</v>
      </c>
      <c r="C20" s="6">
        <v>6870</v>
      </c>
      <c r="D20" s="7">
        <f t="shared" ref="D20:D25" si="6">C20/B20-1</f>
        <v>-0.15777859507171754</v>
      </c>
      <c r="E20" s="6">
        <v>1740</v>
      </c>
      <c r="F20" s="6">
        <v>1555</v>
      </c>
      <c r="G20" s="6">
        <v>1852</v>
      </c>
      <c r="H20" s="6">
        <v>1723</v>
      </c>
      <c r="I20" s="8">
        <v>2219</v>
      </c>
      <c r="J20" s="9">
        <f t="shared" ref="J20:J25" si="7">I20/H20-1</f>
        <v>0.28786999419616954</v>
      </c>
      <c r="K20" s="9">
        <f t="shared" ref="K20:K25" si="8">I20/E20-1</f>
        <v>0.27528735632183898</v>
      </c>
    </row>
    <row r="21" spans="1:11" x14ac:dyDescent="0.3">
      <c r="A21" s="5" t="s">
        <v>10</v>
      </c>
      <c r="B21" s="6">
        <v>2791</v>
      </c>
      <c r="C21" s="6">
        <v>2390</v>
      </c>
      <c r="D21" s="7">
        <f t="shared" si="6"/>
        <v>-0.14367610175564316</v>
      </c>
      <c r="E21" s="6">
        <v>543</v>
      </c>
      <c r="F21" s="6">
        <v>492</v>
      </c>
      <c r="G21" s="6">
        <v>651</v>
      </c>
      <c r="H21" s="6">
        <v>704</v>
      </c>
      <c r="I21" s="8">
        <v>1021</v>
      </c>
      <c r="J21" s="9">
        <f t="shared" si="7"/>
        <v>0.45028409090909083</v>
      </c>
      <c r="K21" s="9">
        <f t="shared" si="8"/>
        <v>0.88029465930018413</v>
      </c>
    </row>
    <row r="22" spans="1:11" x14ac:dyDescent="0.3">
      <c r="A22" s="5" t="s">
        <v>11</v>
      </c>
      <c r="B22" s="6">
        <v>1574</v>
      </c>
      <c r="C22" s="6">
        <v>1228</v>
      </c>
      <c r="D22" s="7">
        <f t="shared" si="6"/>
        <v>-0.21982210927573065</v>
      </c>
      <c r="E22" s="10"/>
      <c r="F22" s="10">
        <v>641</v>
      </c>
      <c r="G22" s="10">
        <f>807-F22</f>
        <v>166</v>
      </c>
      <c r="H22" s="10">
        <f>C22-F22-G22</f>
        <v>421</v>
      </c>
      <c r="I22" s="4"/>
      <c r="J22" s="9"/>
      <c r="K22" s="9"/>
    </row>
    <row r="23" spans="1:11" x14ac:dyDescent="0.3">
      <c r="A23" s="5" t="s">
        <v>12</v>
      </c>
      <c r="B23" s="6">
        <v>401</v>
      </c>
      <c r="C23" s="6">
        <v>229</v>
      </c>
      <c r="D23" s="7">
        <f t="shared" si="6"/>
        <v>-0.42892768079800503</v>
      </c>
      <c r="E23" s="10">
        <v>41</v>
      </c>
      <c r="F23" s="10">
        <f>76-E23</f>
        <v>35</v>
      </c>
      <c r="G23" s="10">
        <f>144-E23-F23</f>
        <v>68</v>
      </c>
      <c r="H23" s="10">
        <f>C23-E23-F23-G23</f>
        <v>85</v>
      </c>
      <c r="I23" s="4">
        <v>124</v>
      </c>
      <c r="J23" s="9">
        <f>I23/H23-1</f>
        <v>0.45882352941176463</v>
      </c>
      <c r="K23" s="9">
        <f>I23/E23-1</f>
        <v>2.024390243902439</v>
      </c>
    </row>
    <row r="24" spans="1:11" x14ac:dyDescent="0.3">
      <c r="A24" s="5" t="s">
        <v>13</v>
      </c>
      <c r="B24" s="6">
        <f>1157+61</f>
        <v>1218</v>
      </c>
      <c r="C24" s="6">
        <f>1256+71</f>
        <v>1327</v>
      </c>
      <c r="D24" s="7">
        <f t="shared" si="6"/>
        <v>8.9490968801313686E-2</v>
      </c>
      <c r="E24" s="10">
        <f>330+14</f>
        <v>344</v>
      </c>
      <c r="F24" s="10">
        <f>645+30-E24</f>
        <v>331</v>
      </c>
      <c r="G24" s="10">
        <f>972+44-F24-E24</f>
        <v>341</v>
      </c>
      <c r="H24" s="10">
        <f>C24-E24-F24-G24</f>
        <v>311</v>
      </c>
      <c r="I24" s="4">
        <f>265+13</f>
        <v>278</v>
      </c>
      <c r="J24" s="9">
        <f t="shared" si="7"/>
        <v>-0.10610932475884249</v>
      </c>
      <c r="K24" s="9">
        <f t="shared" si="8"/>
        <v>-0.19186046511627908</v>
      </c>
    </row>
    <row r="25" spans="1:11" ht="27" x14ac:dyDescent="0.3">
      <c r="A25" s="11" t="s">
        <v>14</v>
      </c>
      <c r="B25" s="10">
        <v>612.56818181818187</v>
      </c>
      <c r="C25" s="10">
        <v>491.04545454545462</v>
      </c>
      <c r="D25" s="7">
        <f t="shared" si="6"/>
        <v>-0.19838236930953879</v>
      </c>
      <c r="E25" s="10">
        <v>496.36363636363637</v>
      </c>
      <c r="F25" s="10">
        <v>481.36363636363637</v>
      </c>
      <c r="G25" s="10">
        <v>480.27272727272725</v>
      </c>
      <c r="H25" s="10">
        <v>506.18181818181819</v>
      </c>
      <c r="I25" s="4">
        <v>629.72727272727275</v>
      </c>
      <c r="J25" s="9">
        <f t="shared" si="7"/>
        <v>0.24407327586206895</v>
      </c>
      <c r="K25" s="9">
        <f t="shared" si="8"/>
        <v>0.26868131868131861</v>
      </c>
    </row>
    <row r="26" spans="1:11" x14ac:dyDescent="0.3">
      <c r="A26" s="2" t="s">
        <v>15</v>
      </c>
      <c r="B26" s="1">
        <v>2019</v>
      </c>
      <c r="C26" s="1">
        <v>2020</v>
      </c>
      <c r="D26" s="2" t="s">
        <v>1</v>
      </c>
      <c r="E26" s="3" t="s">
        <v>2</v>
      </c>
      <c r="F26" s="3" t="s">
        <v>3</v>
      </c>
      <c r="G26" s="3" t="s">
        <v>4</v>
      </c>
      <c r="H26" s="4" t="s">
        <v>5</v>
      </c>
      <c r="I26" s="1" t="s">
        <v>6</v>
      </c>
      <c r="J26" s="1" t="s">
        <v>7</v>
      </c>
      <c r="K26" s="2" t="s">
        <v>1</v>
      </c>
    </row>
    <row r="27" spans="1:11" x14ac:dyDescent="0.3">
      <c r="A27" s="5" t="s">
        <v>8</v>
      </c>
      <c r="B27" s="6">
        <f t="shared" ref="B27:C31" si="9">B3+B11+B19</f>
        <v>39051.922775393847</v>
      </c>
      <c r="C27" s="6">
        <f t="shared" si="9"/>
        <v>38302.956630400004</v>
      </c>
      <c r="D27" s="7">
        <f>C27/B27-1</f>
        <v>-1.9178726468898954E-2</v>
      </c>
      <c r="E27" s="6">
        <f t="shared" ref="E27:I32" si="10">E3+E11+E19</f>
        <v>9620.7003273151495</v>
      </c>
      <c r="F27" s="6">
        <f t="shared" si="10"/>
        <v>8981.4136721097002</v>
      </c>
      <c r="G27" s="6">
        <f t="shared" si="10"/>
        <v>10062.014909575151</v>
      </c>
      <c r="H27" s="6">
        <f t="shared" si="10"/>
        <v>9493.8277213999991</v>
      </c>
      <c r="I27" s="8">
        <f t="shared" si="10"/>
        <v>9182.0838919999987</v>
      </c>
      <c r="J27" s="9">
        <f>I27/H27-1</f>
        <v>-3.2836474238657209E-2</v>
      </c>
      <c r="K27" s="9">
        <f>I27/E27-1</f>
        <v>-4.5590905068504051E-2</v>
      </c>
    </row>
    <row r="28" spans="1:11" x14ac:dyDescent="0.3">
      <c r="A28" s="5" t="s">
        <v>9</v>
      </c>
      <c r="B28" s="6">
        <f t="shared" si="9"/>
        <v>26277</v>
      </c>
      <c r="C28" s="6">
        <f t="shared" si="9"/>
        <v>22510</v>
      </c>
      <c r="D28" s="7">
        <f t="shared" ref="D28:D33" si="11">C28/B28-1</f>
        <v>-0.14335730867298402</v>
      </c>
      <c r="E28" s="6">
        <f t="shared" si="10"/>
        <v>5907</v>
      </c>
      <c r="F28" s="6">
        <f t="shared" si="10"/>
        <v>4997</v>
      </c>
      <c r="G28" s="6">
        <f t="shared" si="10"/>
        <v>5646</v>
      </c>
      <c r="H28" s="6">
        <f t="shared" si="10"/>
        <v>5960</v>
      </c>
      <c r="I28" s="8">
        <f t="shared" si="10"/>
        <v>7271</v>
      </c>
      <c r="J28" s="9">
        <f t="shared" ref="J28:J33" si="12">I28/H28-1</f>
        <v>0.21996644295302015</v>
      </c>
      <c r="K28" s="9">
        <f t="shared" ref="K28:K33" si="13">I28/E28-1</f>
        <v>0.23091247672253257</v>
      </c>
    </row>
    <row r="29" spans="1:11" x14ac:dyDescent="0.3">
      <c r="A29" s="5" t="s">
        <v>10</v>
      </c>
      <c r="B29" s="6">
        <f t="shared" si="9"/>
        <v>7152</v>
      </c>
      <c r="C29" s="6">
        <f t="shared" si="9"/>
        <v>6527</v>
      </c>
      <c r="D29" s="7">
        <f t="shared" si="11"/>
        <v>-8.7388143176733823E-2</v>
      </c>
      <c r="E29" s="6">
        <f t="shared" si="10"/>
        <v>1579</v>
      </c>
      <c r="F29" s="6">
        <f t="shared" si="10"/>
        <v>1300</v>
      </c>
      <c r="G29" s="6">
        <f t="shared" si="10"/>
        <v>1580</v>
      </c>
      <c r="H29" s="6">
        <f t="shared" si="10"/>
        <v>2068</v>
      </c>
      <c r="I29" s="8">
        <f t="shared" si="10"/>
        <v>2913</v>
      </c>
      <c r="J29" s="9">
        <f t="shared" si="12"/>
        <v>0.40860735009671179</v>
      </c>
      <c r="K29" s="9">
        <f t="shared" si="13"/>
        <v>0.84483850538315397</v>
      </c>
    </row>
    <row r="30" spans="1:11" x14ac:dyDescent="0.3">
      <c r="A30" s="5" t="s">
        <v>11</v>
      </c>
      <c r="B30" s="6">
        <f t="shared" si="9"/>
        <v>4601</v>
      </c>
      <c r="C30" s="6">
        <f t="shared" si="9"/>
        <v>3488</v>
      </c>
      <c r="D30" s="7">
        <f t="shared" si="11"/>
        <v>-0.24190393392740706</v>
      </c>
      <c r="E30" s="6">
        <f t="shared" si="10"/>
        <v>605</v>
      </c>
      <c r="F30" s="6">
        <f t="shared" si="10"/>
        <v>1150</v>
      </c>
      <c r="G30" s="6">
        <f t="shared" si="10"/>
        <v>433</v>
      </c>
      <c r="H30" s="6">
        <f t="shared" si="10"/>
        <v>1300</v>
      </c>
      <c r="I30" s="8">
        <f t="shared" si="10"/>
        <v>457</v>
      </c>
      <c r="J30" s="9">
        <f>I30/H30-1</f>
        <v>-0.64846153846153842</v>
      </c>
      <c r="K30" s="9">
        <f>I30/E30-1</f>
        <v>-0.24462809917355377</v>
      </c>
    </row>
    <row r="31" spans="1:11" x14ac:dyDescent="0.3">
      <c r="A31" s="5" t="s">
        <v>12</v>
      </c>
      <c r="B31" s="6">
        <f t="shared" si="9"/>
        <v>1053</v>
      </c>
      <c r="C31" s="6">
        <f t="shared" si="9"/>
        <v>670</v>
      </c>
      <c r="D31" s="7">
        <f t="shared" si="11"/>
        <v>-0.36372269705603044</v>
      </c>
      <c r="E31" s="6">
        <f t="shared" si="10"/>
        <v>133</v>
      </c>
      <c r="F31" s="6">
        <f t="shared" si="10"/>
        <v>135</v>
      </c>
      <c r="G31" s="6">
        <f t="shared" si="10"/>
        <v>168</v>
      </c>
      <c r="H31" s="6">
        <f t="shared" si="10"/>
        <v>234</v>
      </c>
      <c r="I31" s="8">
        <f t="shared" si="10"/>
        <v>394</v>
      </c>
      <c r="J31" s="9">
        <f>I31/H31-1</f>
        <v>0.68376068376068377</v>
      </c>
      <c r="K31" s="9">
        <f>I31/E31-1</f>
        <v>1.9624060150375939</v>
      </c>
    </row>
    <row r="32" spans="1:11" x14ac:dyDescent="0.3">
      <c r="A32" s="5" t="s">
        <v>13</v>
      </c>
      <c r="B32" s="6">
        <f>B8+B16+B24</f>
        <v>3155</v>
      </c>
      <c r="C32" s="6">
        <f>C8+C16+C24</f>
        <v>3145</v>
      </c>
      <c r="D32" s="7">
        <f t="shared" si="11"/>
        <v>-3.1695721077654726E-3</v>
      </c>
      <c r="E32" s="6">
        <f t="shared" si="10"/>
        <v>762</v>
      </c>
      <c r="F32" s="6">
        <f t="shared" si="10"/>
        <v>726</v>
      </c>
      <c r="G32" s="6">
        <f t="shared" si="10"/>
        <v>844</v>
      </c>
      <c r="H32" s="6">
        <f t="shared" si="10"/>
        <v>813</v>
      </c>
      <c r="I32" s="8">
        <f t="shared" si="10"/>
        <v>652</v>
      </c>
      <c r="J32" s="9">
        <f>I32/H32-1</f>
        <v>-0.19803198031980318</v>
      </c>
      <c r="K32" s="9">
        <f>I32/E32-1</f>
        <v>-0.14435695538057747</v>
      </c>
    </row>
    <row r="33" spans="1:22" ht="27" x14ac:dyDescent="0.3">
      <c r="A33" s="11" t="s">
        <v>14</v>
      </c>
      <c r="B33" s="10">
        <f>AVERAGE(B9,B17,B25)</f>
        <v>639.85901171253863</v>
      </c>
      <c r="C33" s="10">
        <f>AVERAGE(C9,C17,C25)</f>
        <v>546.10644919579556</v>
      </c>
      <c r="D33" s="7">
        <f t="shared" si="11"/>
        <v>-0.1465206565831132</v>
      </c>
      <c r="E33" s="10">
        <f>AVERAGE(E9,E17,E25)</f>
        <v>558.76622383990264</v>
      </c>
      <c r="F33" s="10">
        <f>AVERAGE(F9,F17,F25)</f>
        <v>524.72078450527817</v>
      </c>
      <c r="G33" s="10">
        <f>AVERAGE(G9,G17,G25)</f>
        <v>532.74589535530583</v>
      </c>
      <c r="H33" s="10">
        <f>AVERAGE(H9,H17,H25)</f>
        <v>568.26112779845425</v>
      </c>
      <c r="I33" s="4">
        <f>AVERAGE(I9,I17,I25)</f>
        <v>669.48054971063345</v>
      </c>
      <c r="J33" s="9">
        <f t="shared" si="12"/>
        <v>0.17812131951436028</v>
      </c>
      <c r="K33" s="9">
        <f t="shared" si="13"/>
        <v>0.19814069130716216</v>
      </c>
    </row>
    <row r="34" spans="1:22" x14ac:dyDescent="0.3">
      <c r="A34" s="16" t="s">
        <v>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44" spans="1:22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7" spans="1:22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9" spans="2:27" x14ac:dyDescent="0.3"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2" spans="2:27" x14ac:dyDescent="0.3">
      <c r="E52" s="14"/>
      <c r="N52" s="14"/>
    </row>
    <row r="57" spans="2:27" x14ac:dyDescent="0.3">
      <c r="B57" s="15"/>
      <c r="C57" s="15"/>
    </row>
    <row r="70" spans="5:5" x14ac:dyDescent="0.3">
      <c r="E70" s="14"/>
    </row>
  </sheetData>
  <mergeCells count="1">
    <mergeCell ref="A34:K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МЕТАЛЛ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2021-07-10T05:44:11Z</dcterms:created>
  <dcterms:modified xsi:type="dcterms:W3CDTF">2021-07-10T05:54:43Z</dcterms:modified>
</cp:coreProperties>
</file>