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155" tabRatio="378" activeTab="0"/>
  </bookViews>
  <sheets>
    <sheet name="проекты с ин. капиталом" sheetId="1" r:id="rId1"/>
  </sheets>
  <definedNames/>
  <calcPr fullCalcOnLoad="1"/>
</workbook>
</file>

<file path=xl/sharedStrings.xml><?xml version="1.0" encoding="utf-8"?>
<sst xmlns="http://schemas.openxmlformats.org/spreadsheetml/2006/main" count="105" uniqueCount="91">
  <si>
    <t>изменено состояние (был запланирован)</t>
  </si>
  <si>
    <t>Нижний Тагил</t>
  </si>
  <si>
    <t>Удмуртия</t>
  </si>
  <si>
    <t>Свердловская область</t>
  </si>
  <si>
    <t>Уфа</t>
  </si>
  <si>
    <t>реализуется по плану</t>
  </si>
  <si>
    <t>Saint-Gobain (Франция)</t>
  </si>
  <si>
    <t>Краснокамск</t>
  </si>
  <si>
    <t>Челябинск</t>
  </si>
  <si>
    <t>Кармаскалинский район</t>
  </si>
  <si>
    <t>Промышленность строительных материалов</t>
  </si>
  <si>
    <t>Лесная, деревообрабатывающая и целлюлозно-бумажная промышленность</t>
  </si>
  <si>
    <t>Нефтяная и нефтегазовая промышленность</t>
  </si>
  <si>
    <t>новый</t>
  </si>
  <si>
    <t>старый</t>
  </si>
  <si>
    <t>Тюменская область</t>
  </si>
  <si>
    <t>Машиностроение</t>
  </si>
  <si>
    <t>Челябинская область</t>
  </si>
  <si>
    <t>Тюмень</t>
  </si>
  <si>
    <t>Верхняя Пышма</t>
  </si>
  <si>
    <t>из них 107,7 млн долл Новатэк - в 2011</t>
  </si>
  <si>
    <t>Башкортостан</t>
  </si>
  <si>
    <t>ЯНАО</t>
  </si>
  <si>
    <t>Наименование проекта</t>
  </si>
  <si>
    <t>Отрасль, в которой реализуется проект</t>
  </si>
  <si>
    <t>Регион</t>
  </si>
  <si>
    <t>Екатеринбург</t>
  </si>
  <si>
    <t>Пермский край</t>
  </si>
  <si>
    <t>Новатэк, Total (Франция)</t>
  </si>
  <si>
    <t>Населенный пункт</t>
  </si>
  <si>
    <t>Длительность</t>
  </si>
  <si>
    <t>2014- карьер, 2015 завод</t>
  </si>
  <si>
    <t>должен был быть сдан летом 13</t>
  </si>
  <si>
    <t>март 13 начали строительство площадки</t>
  </si>
  <si>
    <t>В начале хотели в ОЭЗ ТД, но потом сделали на своих мощностях. В результате инвестиции изменились с 237 млн долл.</t>
  </si>
  <si>
    <t>сумма, руб.</t>
  </si>
  <si>
    <t>Пищевая промышленность</t>
  </si>
  <si>
    <t>Проект предполагает создание комплекса по подращиванию и откорму индейки на 6000 тн/год, включающего в себя зону выращивания  и откорма, комбикормовый завод, элеватор, цех убоя и глубокой переработки мяса птицы  Проект состоит из трех этапов и включает в себя:
 1 этап — комбикормовый завод на 40 000 тонн в год  2 этап - площадку по выращиванию молодняка: 1 зона,4 птичника  —    площадку по откорму взрослой птицы: 3 зоны по 6 птичников  - завод по убою, глубокой переработке мяса и утилизации отходов;  3 этап — инкубатор, площадку для содержания родительского стада. Создание 300 рабочих мест</t>
  </si>
  <si>
    <t xml:space="preserve">Освоение производства электропоезда типа Desiro </t>
  </si>
  <si>
    <t>Новые рабочие места</t>
  </si>
  <si>
    <t>Примечание1</t>
  </si>
  <si>
    <t>Примечание2</t>
  </si>
  <si>
    <t>старый/новый</t>
  </si>
  <si>
    <t>Черная металлургия</t>
  </si>
  <si>
    <t xml:space="preserve">Описание проекта и его результатов </t>
  </si>
  <si>
    <t>Swiss Krono Group (Швейцария)</t>
  </si>
  <si>
    <t>Предприятие по разработке, производству и восстановлению комплектующих для машин непрерывного литья заготовок стали — кристаллизаторов</t>
  </si>
  <si>
    <t>РусГидро, Alstom (Франция)</t>
  </si>
  <si>
    <t xml:space="preserve">Уральские локомотивы (СП Группы Синара и концерна «Сименс АГ» Германия )   </t>
  </si>
  <si>
    <t>В 2014-м планируется выпустить и сертифицировать первые «Ласточки», в 2015-м — начать поставки РЖД. На проектную мощность в 250 вагонов в год завод выйдет в 2017-м</t>
  </si>
  <si>
    <t>Выпуск оборудования для малых ГЭС мощностью до 25 МВт, для ГЭС средней мощности (до 100 МВт), для гидроаккумулирующих электростанций мощностью до 150 МВт, а также вспомогательное оборудование</t>
  </si>
  <si>
    <t>Производство самолетов малой вместительности</t>
  </si>
  <si>
    <t>Вместимость от 9 до 19 пассажиров, перелеты на расстоянии в пределах 400–1000 километров</t>
  </si>
  <si>
    <t>Мини-завод полного цикла по производству корпусного литья из высококачественных углеродистых и нержавеющих марок стали</t>
  </si>
  <si>
    <t>Конар, Cividale Group (Италия)</t>
  </si>
  <si>
    <t>Knauf Insulation (Германия)</t>
  </si>
  <si>
    <t>Аскор, Химель (Германия)</t>
  </si>
  <si>
    <t>Птицеводческий комплекс по выращиванию, убою и переработке мяса индейки</t>
  </si>
  <si>
    <t>Сарапульский р-н, с. Уральское</t>
  </si>
  <si>
    <t>Комплекс включает комбикормовый завод на 40 тыс. тонн комбикормов в год, площадку по доращиванию молодняка, площадку по откорму взрослой птицы, завод по убою, глубокой переработке мяса и утилизации, а также инкубатор и рассчитан на убой и переработку 6 тыс. тонн мяса индейки в год</t>
  </si>
  <si>
    <t>Завод по производству сжиженного природного газа  (Ямал СПГ)</t>
  </si>
  <si>
    <t>Завод  будет состоять из трех очередей по 5,5 млн тонн сжиженного газа в год каждая. Важнейшим элементом проекта является строительство порта Сабетта. который должен стать крупнейшими арктическими морскими воротами России</t>
  </si>
  <si>
    <t>Срок начала и завершения реализации проекта</t>
  </si>
  <si>
    <t>2011-2017</t>
  </si>
  <si>
    <t>2011-2014</t>
  </si>
  <si>
    <t>2011-2015</t>
  </si>
  <si>
    <t>2010-2013</t>
  </si>
  <si>
    <t>2012-2015</t>
  </si>
  <si>
    <t>2013-2016</t>
  </si>
  <si>
    <t>2011-2013</t>
  </si>
  <si>
    <t>Компания (холдинг), реализующая проект</t>
  </si>
  <si>
    <t>Деревообрабатывающий завод</t>
  </si>
  <si>
    <t>Производство скоростных пассажирских электропоездов нового поколения Desiro Rus (Ласточка)</t>
  </si>
  <si>
    <t>Модернизация завода утеплителей на основе минерального волокна «Тисма»</t>
  </si>
  <si>
    <t>30–45 млн кв. м гипсокартона в год и Антоновского карьера по добыче гипсового сырья мощностью 350–450 тыс. тонн в год</t>
  </si>
  <si>
    <t>Увеличение производственной мощности до 45 тыс. тонн материала в год</t>
  </si>
  <si>
    <t>2009-2013</t>
  </si>
  <si>
    <t xml:space="preserve">Завод гидроэнергетического оборудования </t>
  </si>
  <si>
    <t xml:space="preserve">Завод по производству гипсокартона, карьера по добыче гипса  </t>
  </si>
  <si>
    <t>* Пересчёт рублей в доллары производился по средневзвешенному курсу доллара за 2013 год — 31,85 руб./доллар</t>
  </si>
  <si>
    <t xml:space="preserve">** 0 -  фактурное заявление о намерениях (определены сроки, объемы планируемых инвестиций, место, планируемые мощности), 1 -  реально начатое строительство, 1,5 - текущее инвестиционное строительство, 2 -  завершенное строительство, 3 -  запуск производства (запуск объекта в эксплуатацию)
</t>
  </si>
  <si>
    <t>Общая необходимая сумма инвестиций, млн долл.*</t>
  </si>
  <si>
    <t>Стадия реализации проекта**</t>
  </si>
  <si>
    <t>Крупнейшие инвестиционные проекты с участием иностранного капитала</t>
  </si>
  <si>
    <t xml:space="preserve">район Южно-Тамбейского месторождения </t>
  </si>
  <si>
    <t>1,8 тыс. куб. метров ориентированно-стружечных плит (ОСП) в день</t>
  </si>
  <si>
    <t>70 комплектов в год (до 70% рынка кристаллизаторов РФ). Партнеры собираются выпускать продукцию с высоким ресурсом эксплуатации: таким образом парк кристаллизаторов в России может сократиться в два-четыре раза</t>
  </si>
  <si>
    <t xml:space="preserve">НПП «Машпром», Mishima Kosan (Япония)  </t>
  </si>
  <si>
    <t>Уральский завод гражданской авиации (Ростех), Diamond Aircraft Industries (Австрия)</t>
  </si>
  <si>
    <t>15 тыс. тонн изделий в год. Технология ХТС позволяет получать сложные крупногабаритные отливки</t>
  </si>
  <si>
    <t>Источник информации: Аналитический центр «Эксперт-Урал» на основе собственной информационной базы, данных, предоставленных компаниями в рамках анкетирования, информации пресс-служб и официальных сайтов компаний, данных администраций восьми субъектов РФ и др.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</si>
</sst>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_р_._-;\-* #,##0.0_р_._-;_-* &quot;-&quot;??_р_._-;_-@_-"/>
    <numFmt numFmtId="165" formatCode="_-* #,##0.0_р_._-;\-* #,##0.0_р_._-;_-* &quot;-&quot;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" fontId="0" fillId="0" borderId="0" xfId="0" applyNumberFormat="1" applyAlignment="1">
      <alignment horizontal="center" vertical="center" wrapText="1"/>
    </xf>
    <xf numFmtId="0" fontId="3" fillId="0" borderId="10" xfId="54" applyFont="1" applyFill="1" applyBorder="1" applyAlignment="1">
      <alignment horizontal="left" vertical="center" wrapText="1"/>
      <protection/>
    </xf>
    <xf numFmtId="164" fontId="3" fillId="0" borderId="10" xfId="54" applyNumberFormat="1" applyFont="1" applyFill="1" applyBorder="1" applyAlignment="1">
      <alignment horizontal="right" vertical="center" wrapText="1"/>
      <protection/>
    </xf>
    <xf numFmtId="1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wrapText="1"/>
    </xf>
    <xf numFmtId="1" fontId="42" fillId="33" borderId="10" xfId="54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3" fillId="0" borderId="10" xfId="54" applyFont="1" applyFill="1" applyBorder="1" applyAlignment="1">
      <alignment vertical="center" wrapText="1"/>
      <protection/>
    </xf>
    <xf numFmtId="164" fontId="3" fillId="0" borderId="10" xfId="54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wrapText="1"/>
    </xf>
    <xf numFmtId="0" fontId="8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B4" sqref="B4"/>
    </sheetView>
  </sheetViews>
  <sheetFormatPr defaultColWidth="9.00390625" defaultRowHeight="12.75" outlineLevelCol="1"/>
  <cols>
    <col min="1" max="1" width="33.00390625" style="1" customWidth="1"/>
    <col min="2" max="2" width="45.375" style="1" customWidth="1"/>
    <col min="3" max="3" width="20.375" style="1" customWidth="1"/>
    <col min="4" max="4" width="16.625" style="1" customWidth="1"/>
    <col min="5" max="5" width="11.875" style="1" customWidth="1"/>
    <col min="6" max="7" width="15.625" style="1" customWidth="1"/>
    <col min="8" max="8" width="15.75390625" style="3" customWidth="1"/>
    <col min="9" max="9" width="11.25390625" style="19" customWidth="1"/>
    <col min="10" max="10" width="5.00390625" style="1" hidden="1" customWidth="1" outlineLevel="1"/>
    <col min="11" max="11" width="4.875" style="1" hidden="1" customWidth="1" outlineLevel="1"/>
    <col min="12" max="12" width="16.00390625" style="1" hidden="1" customWidth="1" outlineLevel="1"/>
    <col min="13" max="13" width="24.25390625" style="1" hidden="1" customWidth="1" outlineLevel="1"/>
    <col min="14" max="14" width="8.375" style="1" hidden="1" customWidth="1" outlineLevel="1"/>
    <col min="15" max="15" width="8.125" style="1" hidden="1" customWidth="1" outlineLevel="1"/>
    <col min="16" max="16" width="4.375" style="0" hidden="1" customWidth="1" outlineLevel="1"/>
    <col min="17" max="17" width="9.125" style="0" customWidth="1" collapsed="1"/>
  </cols>
  <sheetData>
    <row r="1" spans="1:15" ht="12.75" customHeight="1">
      <c r="A1" s="21" t="s">
        <v>83</v>
      </c>
      <c r="C1" s="17"/>
      <c r="D1" s="17"/>
      <c r="E1" s="17"/>
      <c r="F1" s="17"/>
      <c r="G1" s="17"/>
      <c r="H1" s="17"/>
      <c r="I1" s="20"/>
      <c r="J1" s="17"/>
      <c r="K1" s="17"/>
      <c r="L1" s="2"/>
      <c r="M1" s="2"/>
      <c r="N1" s="2"/>
      <c r="O1" s="2"/>
    </row>
    <row r="2" spans="1:16" s="12" customFormat="1" ht="84">
      <c r="A2" s="9" t="s">
        <v>23</v>
      </c>
      <c r="B2" s="9" t="s">
        <v>44</v>
      </c>
      <c r="C2" s="9" t="s">
        <v>70</v>
      </c>
      <c r="D2" s="9" t="s">
        <v>24</v>
      </c>
      <c r="E2" s="9" t="s">
        <v>25</v>
      </c>
      <c r="F2" s="9" t="s">
        <v>29</v>
      </c>
      <c r="G2" s="9" t="s">
        <v>81</v>
      </c>
      <c r="H2" s="9" t="s">
        <v>62</v>
      </c>
      <c r="I2" s="9" t="s">
        <v>82</v>
      </c>
      <c r="J2" s="11" t="s">
        <v>35</v>
      </c>
      <c r="K2" s="11" t="s">
        <v>30</v>
      </c>
      <c r="L2" s="10" t="s">
        <v>40</v>
      </c>
      <c r="M2" s="10" t="s">
        <v>41</v>
      </c>
      <c r="N2" s="13">
        <v>2013</v>
      </c>
      <c r="O2" s="10" t="s">
        <v>42</v>
      </c>
      <c r="P2" s="10" t="s">
        <v>39</v>
      </c>
    </row>
    <row r="3" spans="1:16" s="15" customFormat="1" ht="60">
      <c r="A3" s="18" t="s">
        <v>60</v>
      </c>
      <c r="B3" s="18" t="s">
        <v>61</v>
      </c>
      <c r="C3" s="22" t="s">
        <v>28</v>
      </c>
      <c r="D3" s="22" t="s">
        <v>12</v>
      </c>
      <c r="E3" s="22" t="s">
        <v>22</v>
      </c>
      <c r="F3" s="22" t="s">
        <v>84</v>
      </c>
      <c r="G3" s="23">
        <v>26900</v>
      </c>
      <c r="H3" s="6" t="s">
        <v>63</v>
      </c>
      <c r="I3" s="7">
        <v>1</v>
      </c>
      <c r="J3" s="5"/>
      <c r="K3" s="6">
        <v>8</v>
      </c>
      <c r="L3" s="8" t="s">
        <v>20</v>
      </c>
      <c r="M3" s="8" t="s">
        <v>0</v>
      </c>
      <c r="N3" s="8"/>
      <c r="O3" s="8" t="s">
        <v>14</v>
      </c>
      <c r="P3" s="14"/>
    </row>
    <row r="4" spans="1:16" s="15" customFormat="1" ht="48">
      <c r="A4" s="18" t="s">
        <v>72</v>
      </c>
      <c r="B4" s="18" t="s">
        <v>49</v>
      </c>
      <c r="C4" s="22" t="s">
        <v>48</v>
      </c>
      <c r="D4" s="22" t="s">
        <v>16</v>
      </c>
      <c r="E4" s="22" t="s">
        <v>3</v>
      </c>
      <c r="F4" s="22" t="s">
        <v>19</v>
      </c>
      <c r="G4" s="23">
        <f>10000000000/31.85/1000000</f>
        <v>313.9717425431711</v>
      </c>
      <c r="H4" s="6" t="s">
        <v>66</v>
      </c>
      <c r="I4" s="7">
        <v>3</v>
      </c>
      <c r="J4" s="5"/>
      <c r="K4" s="6"/>
      <c r="L4" s="8" t="s">
        <v>38</v>
      </c>
      <c r="M4" s="8"/>
      <c r="N4" s="8"/>
      <c r="O4" s="8"/>
      <c r="P4" s="14"/>
    </row>
    <row r="5" spans="1:16" s="15" customFormat="1" ht="38.25" customHeight="1">
      <c r="A5" s="4" t="s">
        <v>71</v>
      </c>
      <c r="B5" s="18" t="s">
        <v>85</v>
      </c>
      <c r="C5" s="4" t="s">
        <v>45</v>
      </c>
      <c r="D5" s="22" t="s">
        <v>11</v>
      </c>
      <c r="E5" s="22" t="s">
        <v>27</v>
      </c>
      <c r="F5" s="22" t="s">
        <v>7</v>
      </c>
      <c r="G5" s="23">
        <f>8500000000/31.85/1000000</f>
        <v>266.8759811616954</v>
      </c>
      <c r="H5" s="16" t="s">
        <v>68</v>
      </c>
      <c r="I5" s="7">
        <v>1</v>
      </c>
      <c r="J5" s="14"/>
      <c r="K5" s="14"/>
      <c r="L5" s="14"/>
      <c r="M5" s="14"/>
      <c r="N5" s="14"/>
      <c r="O5" s="14"/>
      <c r="P5" s="14"/>
    </row>
    <row r="6" spans="1:16" s="15" customFormat="1" ht="63" customHeight="1">
      <c r="A6" s="18" t="s">
        <v>46</v>
      </c>
      <c r="B6" s="18" t="s">
        <v>86</v>
      </c>
      <c r="C6" s="22" t="s">
        <v>87</v>
      </c>
      <c r="D6" s="22" t="s">
        <v>16</v>
      </c>
      <c r="E6" s="22" t="s">
        <v>3</v>
      </c>
      <c r="F6" s="22" t="s">
        <v>1</v>
      </c>
      <c r="G6" s="23">
        <f>7500000000/31.85/1000000</f>
        <v>235.47880690737833</v>
      </c>
      <c r="H6" s="6" t="s">
        <v>76</v>
      </c>
      <c r="I6" s="7">
        <v>3</v>
      </c>
      <c r="J6" s="5"/>
      <c r="K6" s="6"/>
      <c r="L6" s="8"/>
      <c r="M6" s="8"/>
      <c r="N6" s="8" t="s">
        <v>34</v>
      </c>
      <c r="O6" s="8" t="s">
        <v>13</v>
      </c>
      <c r="P6" s="14"/>
    </row>
    <row r="7" spans="1:16" s="15" customFormat="1" ht="38.25" customHeight="1">
      <c r="A7" s="4" t="s">
        <v>51</v>
      </c>
      <c r="B7" s="18" t="s">
        <v>52</v>
      </c>
      <c r="C7" s="4" t="s">
        <v>88</v>
      </c>
      <c r="D7" s="22" t="s">
        <v>16</v>
      </c>
      <c r="E7" s="22" t="s">
        <v>3</v>
      </c>
      <c r="F7" s="22" t="s">
        <v>26</v>
      </c>
      <c r="G7" s="23">
        <v>129.63549920760698</v>
      </c>
      <c r="H7" s="16" t="s">
        <v>68</v>
      </c>
      <c r="I7" s="7">
        <v>0</v>
      </c>
      <c r="J7" s="14"/>
      <c r="K7" s="14"/>
      <c r="L7" s="14"/>
      <c r="M7" s="14"/>
      <c r="N7" s="14"/>
      <c r="O7" s="14" t="s">
        <v>13</v>
      </c>
      <c r="P7" s="14"/>
    </row>
    <row r="8" spans="1:16" s="15" customFormat="1" ht="45" customHeight="1">
      <c r="A8" s="18" t="s">
        <v>78</v>
      </c>
      <c r="B8" s="18" t="s">
        <v>74</v>
      </c>
      <c r="C8" s="22" t="s">
        <v>6</v>
      </c>
      <c r="D8" s="22" t="s">
        <v>10</v>
      </c>
      <c r="E8" s="22" t="s">
        <v>21</v>
      </c>
      <c r="F8" s="22" t="s">
        <v>9</v>
      </c>
      <c r="G8" s="23">
        <f>3200000000/31.85/1000000</f>
        <v>100.47095761381476</v>
      </c>
      <c r="H8" s="6" t="s">
        <v>65</v>
      </c>
      <c r="I8" s="7">
        <v>0</v>
      </c>
      <c r="J8" s="5"/>
      <c r="K8" s="6"/>
      <c r="L8" s="8" t="s">
        <v>31</v>
      </c>
      <c r="M8" s="8"/>
      <c r="N8" s="8"/>
      <c r="O8" s="8" t="s">
        <v>13</v>
      </c>
      <c r="P8" s="14">
        <v>200</v>
      </c>
    </row>
    <row r="9" spans="1:16" s="15" customFormat="1" ht="45" customHeight="1">
      <c r="A9" s="18" t="s">
        <v>53</v>
      </c>
      <c r="B9" s="18" t="s">
        <v>89</v>
      </c>
      <c r="C9" s="22" t="s">
        <v>54</v>
      </c>
      <c r="D9" s="22" t="s">
        <v>43</v>
      </c>
      <c r="E9" s="22" t="s">
        <v>17</v>
      </c>
      <c r="F9" s="22" t="s">
        <v>8</v>
      </c>
      <c r="G9" s="23">
        <f>3100000000/31.85/1000000</f>
        <v>97.33124018838305</v>
      </c>
      <c r="H9" s="6" t="s">
        <v>69</v>
      </c>
      <c r="I9" s="7">
        <v>3</v>
      </c>
      <c r="J9" s="5"/>
      <c r="K9" s="6">
        <v>2</v>
      </c>
      <c r="L9" s="8"/>
      <c r="M9" s="8"/>
      <c r="N9" s="8"/>
      <c r="O9" s="8" t="s">
        <v>14</v>
      </c>
      <c r="P9" s="14"/>
    </row>
    <row r="10" spans="1:16" s="15" customFormat="1" ht="45" customHeight="1">
      <c r="A10" s="4" t="s">
        <v>73</v>
      </c>
      <c r="B10" s="4" t="s">
        <v>75</v>
      </c>
      <c r="C10" s="22" t="s">
        <v>55</v>
      </c>
      <c r="D10" s="22" t="s">
        <v>10</v>
      </c>
      <c r="E10" s="22" t="s">
        <v>15</v>
      </c>
      <c r="F10" s="22" t="s">
        <v>18</v>
      </c>
      <c r="G10" s="23">
        <f>3000000000/31.85/1000000</f>
        <v>94.19152276295132</v>
      </c>
      <c r="H10" s="6" t="s">
        <v>69</v>
      </c>
      <c r="I10" s="7">
        <v>1.5</v>
      </c>
      <c r="J10" s="5"/>
      <c r="K10" s="6">
        <v>3</v>
      </c>
      <c r="L10" s="8"/>
      <c r="M10" s="8"/>
      <c r="N10" s="8" t="s">
        <v>32</v>
      </c>
      <c r="O10" s="8" t="s">
        <v>14</v>
      </c>
      <c r="P10" s="14"/>
    </row>
    <row r="11" spans="1:16" s="15" customFormat="1" ht="38.25" customHeight="1">
      <c r="A11" s="4" t="s">
        <v>77</v>
      </c>
      <c r="B11" s="18" t="s">
        <v>50</v>
      </c>
      <c r="C11" s="4" t="s">
        <v>47</v>
      </c>
      <c r="D11" s="22" t="s">
        <v>16</v>
      </c>
      <c r="E11" s="22" t="s">
        <v>21</v>
      </c>
      <c r="F11" s="22" t="s">
        <v>4</v>
      </c>
      <c r="G11" s="23">
        <f>125000000/1.33/1000000</f>
        <v>93.98496240601504</v>
      </c>
      <c r="H11" s="16" t="s">
        <v>64</v>
      </c>
      <c r="I11" s="7">
        <v>1.5</v>
      </c>
      <c r="J11" s="14"/>
      <c r="K11" s="14">
        <v>3</v>
      </c>
      <c r="L11" s="14" t="s">
        <v>5</v>
      </c>
      <c r="M11" s="14"/>
      <c r="N11" s="14" t="s">
        <v>33</v>
      </c>
      <c r="O11" s="14" t="s">
        <v>14</v>
      </c>
      <c r="P11" s="14"/>
    </row>
    <row r="12" spans="1:16" s="15" customFormat="1" ht="45" customHeight="1">
      <c r="A12" s="4" t="s">
        <v>57</v>
      </c>
      <c r="B12" s="4" t="s">
        <v>59</v>
      </c>
      <c r="C12" s="22" t="s">
        <v>56</v>
      </c>
      <c r="D12" s="22" t="s">
        <v>36</v>
      </c>
      <c r="E12" s="22" t="s">
        <v>2</v>
      </c>
      <c r="F12" s="22" t="s">
        <v>58</v>
      </c>
      <c r="G12" s="23">
        <f>1750000000/31.85/1000000</f>
        <v>54.94505494505494</v>
      </c>
      <c r="H12" s="6" t="s">
        <v>67</v>
      </c>
      <c r="I12" s="7">
        <v>1.5</v>
      </c>
      <c r="J12" s="5"/>
      <c r="K12" s="6"/>
      <c r="L12" s="8" t="s">
        <v>37</v>
      </c>
      <c r="M12" s="8"/>
      <c r="N12" s="8"/>
      <c r="O12" s="8"/>
      <c r="P12" s="14"/>
    </row>
    <row r="13" spans="1:7" s="27" customFormat="1" ht="12.75">
      <c r="A13" s="24" t="s">
        <v>79</v>
      </c>
      <c r="B13" s="25"/>
      <c r="C13" s="25"/>
      <c r="D13" s="25"/>
      <c r="E13" s="25"/>
      <c r="F13" s="25"/>
      <c r="G13" s="26"/>
    </row>
    <row r="14" spans="1:7" s="27" customFormat="1" ht="12.75">
      <c r="A14" s="24" t="s">
        <v>80</v>
      </c>
      <c r="B14" s="25"/>
      <c r="C14" s="25"/>
      <c r="D14" s="25"/>
      <c r="E14" s="25"/>
      <c r="F14" s="25"/>
      <c r="G14" s="26"/>
    </row>
    <row r="15" ht="12.75">
      <c r="A15" s="2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GroznykhA</cp:lastModifiedBy>
  <cp:lastPrinted>2012-11-22T18:35:17Z</cp:lastPrinted>
  <dcterms:created xsi:type="dcterms:W3CDTF">2010-11-17T21:21:08Z</dcterms:created>
  <dcterms:modified xsi:type="dcterms:W3CDTF">2014-02-02T15:49:50Z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None</vt:lpwstr>
  </property>
</Properties>
</file>