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95" windowHeight="7365" firstSheet="1" activeTab="1"/>
  </bookViews>
  <sheets>
    <sheet name="играть с данными здесь" sheetId="1" state="hidden" r:id="rId1"/>
    <sheet name="топ-50" sheetId="2" r:id="rId2"/>
    <sheet name="резерв" sheetId="3" state="hidden" r:id="rId3"/>
    <sheet name="топ-10" sheetId="4" r:id="rId4"/>
  </sheets>
  <definedNames>
    <definedName name="_xlnm._FilterDatabase" localSheetId="0" hidden="1">'играть с данными здесь'!$A$9:$Z$9</definedName>
    <definedName name="_xlnm._FilterDatabase" localSheetId="2" hidden="1">'резерв'!$A$1:$Z$55</definedName>
  </definedNames>
  <calcPr fullCalcOnLoad="1"/>
</workbook>
</file>

<file path=xl/comments1.xml><?xml version="1.0" encoding="utf-8"?>
<comments xmlns="http://schemas.openxmlformats.org/spreadsheetml/2006/main">
  <authors>
    <author>Лопатина Татьяна Андреевна</author>
    <author>Могильникова Алиса</author>
  </authors>
  <commentList>
    <comment ref="B12" authorId="0">
      <text>
        <r>
          <rPr>
            <b/>
            <sz val="8"/>
            <rFont val="Tahoma"/>
            <family val="2"/>
          </rPr>
          <t>Лопатина Татьяна Андреевна:</t>
        </r>
        <r>
          <rPr>
            <sz val="8"/>
            <rFont val="Tahoma"/>
            <family val="2"/>
          </rPr>
          <t xml:space="preserve">
ждем бланка подтверждения / ОИ - другие данные</t>
        </r>
      </text>
    </comment>
    <comment ref="J43" authorId="1">
      <text>
        <r>
          <rPr>
            <b/>
            <sz val="8"/>
            <rFont val="Tahoma"/>
            <family val="2"/>
          </rPr>
          <t>Могильникова Алиса:</t>
        </r>
        <r>
          <rPr>
            <sz val="8"/>
            <rFont val="Tahoma"/>
            <family val="2"/>
          </rPr>
          <t xml:space="preserve">
сюда возможно заложена доля пассажироперевозок</t>
        </r>
      </text>
    </comment>
  </commentList>
</comments>
</file>

<file path=xl/sharedStrings.xml><?xml version="1.0" encoding="utf-8"?>
<sst xmlns="http://schemas.openxmlformats.org/spreadsheetml/2006/main" count="1264" uniqueCount="295">
  <si>
    <t>Место компании в рейтинге</t>
  </si>
  <si>
    <t>Название компании</t>
  </si>
  <si>
    <t>Принадлежность к группе</t>
  </si>
  <si>
    <t>Стандарт/Тип отчетности</t>
  </si>
  <si>
    <t>Источник (ОИ/ДК)</t>
  </si>
  <si>
    <t>Сегмент</t>
  </si>
  <si>
    <t>Выручка от транспортно-логистической деятельности за 2014г. (млн.руб)</t>
  </si>
  <si>
    <t>Доходы от внутренних и международных перевозки грузов и почты (млн.руб)</t>
  </si>
  <si>
    <t>Доходы от погрузочно-разгрузочных, перегрузочных работ (млн.руб)</t>
  </si>
  <si>
    <t>Доходы от хранения груза (млн.руб)</t>
  </si>
  <si>
    <t>Экспедиторские и логистические услуги (организация первозок грузов, посредническая деятельность, оказание комплесных логистических усгуг) (млн.руб)</t>
  </si>
  <si>
    <t>Доходы от  предоставления транспортных средств и инфраструктурыв аренду</t>
  </si>
  <si>
    <t>Выручка за 2013г. (млн.руб)</t>
  </si>
  <si>
    <t>Выручка за 2014г. (млн.руб)</t>
  </si>
  <si>
    <t>Выручка за 2015г. (млн.руб)</t>
  </si>
  <si>
    <t>Доля выручки от ТЛУ в общей выручке, %</t>
  </si>
  <si>
    <t>Чистая прибыль / Net profit, 2014, млн руб.</t>
  </si>
  <si>
    <t>Чистая прибыль / Net profit, 2015, млн руб.</t>
  </si>
  <si>
    <t>Разбивка по 2015г.</t>
  </si>
  <si>
    <t>Выручка от ТЛУ 2015</t>
  </si>
  <si>
    <t>ОКФС</t>
  </si>
  <si>
    <t>ОАО РЖД</t>
  </si>
  <si>
    <t>Холдинг РЖД</t>
  </si>
  <si>
    <t>РСБУ</t>
  </si>
  <si>
    <t>ОИ</t>
  </si>
  <si>
    <t>+</t>
  </si>
  <si>
    <t>Федеральная собственность (12)</t>
  </si>
  <si>
    <t>АО Федеральная грузовая компания</t>
  </si>
  <si>
    <t>оператор подвижного состава</t>
  </si>
  <si>
    <t>н/д</t>
  </si>
  <si>
    <t>Смешанная российская собственность с долей федеральной собственности (41)</t>
  </si>
  <si>
    <t>ПАО Трансконтейнер</t>
  </si>
  <si>
    <t>МСФО/К</t>
  </si>
  <si>
    <t>интермодальный контейнерный оператор</t>
  </si>
  <si>
    <t>АО РЖД Логистика</t>
  </si>
  <si>
    <t>3PL</t>
  </si>
  <si>
    <t>Группа Аэрофлот</t>
  </si>
  <si>
    <t>ДК</t>
  </si>
  <si>
    <t>пассажирские и грузовые авиаперевозки</t>
  </si>
  <si>
    <t>ФГУП Почта России</t>
  </si>
  <si>
    <t>ООО ИСР ТРАНС</t>
  </si>
  <si>
    <t>транспортно-экспедиторские услуги в перевозке грузов железнодорожным транспортом, предоставление подвижного состава в аренду</t>
  </si>
  <si>
    <t>Частная собственность (16)</t>
  </si>
  <si>
    <t xml:space="preserve">ПАО Новороссийский морской торговый порт </t>
  </si>
  <si>
    <t>Группа НМТП</t>
  </si>
  <si>
    <t>Совместная федеральная и иностранная собственность (31)</t>
  </si>
  <si>
    <t>ПАО Совфрахт</t>
  </si>
  <si>
    <t>Группа Совфрахт-Совмортранс</t>
  </si>
  <si>
    <t>МСФО/У</t>
  </si>
  <si>
    <t>-</t>
  </si>
  <si>
    <t>Совместная частная и иностранная собственность (34)</t>
  </si>
  <si>
    <t>стивидорная компания</t>
  </si>
  <si>
    <t>ООО Ителла</t>
  </si>
  <si>
    <t>Группа Posti</t>
  </si>
  <si>
    <t>3-PL</t>
  </si>
  <si>
    <t>Собственность иностранных юридических лиц (23)</t>
  </si>
  <si>
    <t>ЕВРОСИБ СПб-ТС</t>
  </si>
  <si>
    <t>Группа ЕВРОСИБ</t>
  </si>
  <si>
    <t>железнодорожные перевозки грузов в собственном и арендованном подвижном составе</t>
  </si>
  <si>
    <t>DPD в России</t>
  </si>
  <si>
    <t>АО ВОСТОЧНЫЙ ПОРТ</t>
  </si>
  <si>
    <t xml:space="preserve">ООО ЖелДорЭкспедиция </t>
  </si>
  <si>
    <t>РСБУ/У</t>
  </si>
  <si>
    <t xml:space="preserve">PONY EXPRESS  </t>
  </si>
  <si>
    <t>МСФО/К,У</t>
  </si>
  <si>
    <t>СПСР-ЭКСПРЕСС, ООО</t>
  </si>
  <si>
    <t>экспресс-доставка</t>
  </si>
  <si>
    <t>АО Шенкер</t>
  </si>
  <si>
    <t>DB SCHENKER</t>
  </si>
  <si>
    <t>У</t>
  </si>
  <si>
    <t>ДК, ОИ</t>
  </si>
  <si>
    <t>логистический провайдер</t>
  </si>
  <si>
    <t>ПАО "Мурманский морской торговый порт"</t>
  </si>
  <si>
    <t>стивидорные услуги</t>
  </si>
  <si>
    <t xml:space="preserve">"КРАФТЕР"   </t>
  </si>
  <si>
    <t>РСБУ/Св</t>
  </si>
  <si>
    <t>автомобильная транспортно-экспедиторская компания</t>
  </si>
  <si>
    <t>ЛОРП, ОАО</t>
  </si>
  <si>
    <t>перевозка грузов "река-море"</t>
  </si>
  <si>
    <t>Смешанная российская собственность с долей собственности субъектов Российской Федерации (42)</t>
  </si>
  <si>
    <t>ЕНИСЕЙСКОЕ РЕЧНОЕ ПАРОХОДСТВО, ОАО</t>
  </si>
  <si>
    <t>СТС ЛОГИСТИКС АО</t>
  </si>
  <si>
    <t>конфиденциальная информация</t>
  </si>
  <si>
    <t>АО «Новорослесэкспорт»</t>
  </si>
  <si>
    <t>Группа компаний "Волга-Днепр"</t>
  </si>
  <si>
    <t>Группа компаний "КПД"</t>
  </si>
  <si>
    <t>провайдер логистических услуг</t>
  </si>
  <si>
    <t>ЛОРРИ, АО</t>
  </si>
  <si>
    <t>Universal Cargo Logistics Holding B.V.</t>
  </si>
  <si>
    <t>комплексные логистические услуги?</t>
  </si>
  <si>
    <t>ГК</t>
  </si>
  <si>
    <t>СЕВЕРНОЕ МОРСКОЕ ПАРОХОДСТВО</t>
  </si>
  <si>
    <t>морские перевозки</t>
  </si>
  <si>
    <t>РТ-ЛОГИСТИКА, АО</t>
  </si>
  <si>
    <t xml:space="preserve"> Иная смешанная российская собственность (49)</t>
  </si>
  <si>
    <t>Группа Рускон</t>
  </si>
  <si>
    <t>БЕЛОМОРТРАНС, АО</t>
  </si>
  <si>
    <t>комплексный логистический оператор</t>
  </si>
  <si>
    <t> 1377,914</t>
  </si>
  <si>
    <t>УПИР, ОАО</t>
  </si>
  <si>
    <t>деятельноть автомобильного грузового специализированного транспорта</t>
  </si>
  <si>
    <t>ПОРТ ВАНИНО, ОАО</t>
  </si>
  <si>
    <t>транспортная обработка грузов и хранение</t>
  </si>
  <si>
    <t>Иная смешанная российская собственность (49)</t>
  </si>
  <si>
    <t>Транспортная группа FESCO</t>
  </si>
  <si>
    <t>ОАО Новороссийский судоремонтный завод</t>
  </si>
  <si>
    <t>транспортная обработка грузов</t>
  </si>
  <si>
    <t>Амурское пароходство ОАО</t>
  </si>
  <si>
    <t>РСБУ, У</t>
  </si>
  <si>
    <t>морские и речные грузоперевозки</t>
  </si>
  <si>
    <t>Смешанная российская собственность с долями федеральной собственности и собственности субъектов Российской Федерации (43)</t>
  </si>
  <si>
    <t>Управление технологического транспорта АО</t>
  </si>
  <si>
    <t>деятельность автомобильного грузового специализированного транспорта</t>
  </si>
  <si>
    <t>РЕФСЕРВИС, АО</t>
  </si>
  <si>
    <t>ЭНЕРГОТРАНССНАБ, АО</t>
  </si>
  <si>
    <t>ПАО ЯКУТСКЭНЕРГО</t>
  </si>
  <si>
    <t>РСБУ, НК</t>
  </si>
  <si>
    <t>ВЛАДМОРРЫБПОРТ, ОАО</t>
  </si>
  <si>
    <t>ДОНРЕЧФЛОТ, ОАО</t>
  </si>
  <si>
    <t>Группа Азово-Донское пароходство</t>
  </si>
  <si>
    <t>перевозка грузов речным транспортом</t>
  </si>
  <si>
    <t>АВИАКОН ЦИТОТРАНС, АО АК</t>
  </si>
  <si>
    <t>грузовые авиаперевозки</t>
  </si>
  <si>
    <t>ПАО НПК ОВК</t>
  </si>
  <si>
    <t>МСФО/К, У</t>
  </si>
  <si>
    <t>Консолид.</t>
  </si>
  <si>
    <t>МТП УСТЬ-ЛУГА, ОАО</t>
  </si>
  <si>
    <t>КОМПАНИЯ УСТЬ-ЛУГА, ОАО</t>
  </si>
  <si>
    <t>Globaltrans</t>
  </si>
  <si>
    <t>Global Ports</t>
  </si>
  <si>
    <t>ОАО РЕЙЛТРАНСАВТО</t>
  </si>
  <si>
    <t>АО Томская судоходная компания</t>
  </si>
  <si>
    <t>конфиденциально</t>
  </si>
  <si>
    <t>ОИ - открытая информация</t>
  </si>
  <si>
    <t>ДК - данные, предоставленные компаниями</t>
  </si>
  <si>
    <t>ж/д перевозки</t>
  </si>
  <si>
    <t>субрейтинги</t>
  </si>
  <si>
    <t>мультимодальные перевозки</t>
  </si>
  <si>
    <t>3 PL</t>
  </si>
  <si>
    <t xml:space="preserve"> стивидорная</t>
  </si>
  <si>
    <t>оператор подв состава</t>
  </si>
  <si>
    <t>комплексная автологистика, оператор вагонов-автомобилевозов</t>
  </si>
  <si>
    <t>мультимодальные контейнерные перевозки</t>
  </si>
  <si>
    <t>чартерные и регулярные грузовые авиаперевозки</t>
  </si>
  <si>
    <t>3PL, экспресс-доставка</t>
  </si>
  <si>
    <t>3PL, доставка сборных грузов, экспресс-доставка</t>
  </si>
  <si>
    <t>интегрированный железнодорожный холдинг, оперирование подвижным составом</t>
  </si>
  <si>
    <t>перевозки внутренним водным грузовым транспортом</t>
  </si>
  <si>
    <t>перевалка и хранение зерновых и масличных культур</t>
  </si>
  <si>
    <t>АО "Новороссийский зерновой терминал"</t>
  </si>
  <si>
    <t>перевозки в рефрижераторных вагонах и изотермических вагонах-термосах скоропортящихся грузов</t>
  </si>
  <si>
    <t>перевозки груза внутренним водным транспортом</t>
  </si>
  <si>
    <t>авиаперевозки</t>
  </si>
  <si>
    <t>перевозки водным видом транспорта</t>
  </si>
  <si>
    <t>автотранспортом</t>
  </si>
  <si>
    <t>комплексные транспортные и логистические услуги</t>
  </si>
  <si>
    <t>ВЕЗУ</t>
  </si>
  <si>
    <t>Темпы прироста выручки 2015 по отношению 2014 год, %</t>
  </si>
  <si>
    <t>Темпы прироста выручки от ТЛУ 2015 по отношению 2014 год? %</t>
  </si>
  <si>
    <t>ФГУП «Почта России»</t>
  </si>
  <si>
    <t>ОАО «РЖД»</t>
  </si>
  <si>
    <t>Холдинг «РЖД»</t>
  </si>
  <si>
    <t>ПАО «Совфрахт»</t>
  </si>
  <si>
    <t>ИСР Транс</t>
  </si>
  <si>
    <t>АО «РЖД Логистика»</t>
  </si>
  <si>
    <t>ПАО «Новороссийский морской торговый порт»</t>
  </si>
  <si>
    <t>АО «Федеральная грузовая компания»</t>
  </si>
  <si>
    <t>Группа «Аэрофлот»</t>
  </si>
  <si>
    <t>SPSR Express</t>
  </si>
  <si>
    <t>АО «СТС Логистикс»</t>
  </si>
  <si>
    <t>ОАО «РейлТрансАвто»</t>
  </si>
  <si>
    <t>АО «Лорри»</t>
  </si>
  <si>
    <t>ПАО «Мурманский морской торговый порт»</t>
  </si>
  <si>
    <t>ОАО «Северное морское пароходство»</t>
  </si>
  <si>
    <t>ОАО «Амурское пароходство»</t>
  </si>
  <si>
    <t>ОАО «Владивостокский морской рыбный порт»</t>
  </si>
  <si>
    <t>АО «Управление технологического транспорта»</t>
  </si>
  <si>
    <t>ОАО «Донречфлот»</t>
  </si>
  <si>
    <t>АО «Беломортранс»</t>
  </si>
  <si>
    <t>DPDgroup</t>
  </si>
  <si>
    <t>Группа «Азово-Донское пароходство»</t>
  </si>
  <si>
    <t>RFP Group</t>
  </si>
  <si>
    <t xml:space="preserve">Источник </t>
  </si>
  <si>
    <t>Специализация</t>
  </si>
  <si>
    <t>*</t>
  </si>
  <si>
    <t>Выручка за 2015 год, млн руб.</t>
  </si>
  <si>
    <t>ОАО «Ленское объединенное речное пароходство»</t>
  </si>
  <si>
    <t>ОИ — открытая информация</t>
  </si>
  <si>
    <t>ДК — данные, предоставленные компаниями</t>
  </si>
  <si>
    <t>К — консолидированная</t>
  </si>
  <si>
    <t>НК — неконсолидированная</t>
  </si>
  <si>
    <t>—</t>
  </si>
  <si>
    <t>У — управленческая</t>
  </si>
  <si>
    <t>Св — сводная</t>
  </si>
  <si>
    <t>* В целях обеспечения конфиденциальности информации данные компании скрыты.</t>
  </si>
  <si>
    <t>Грузоперевозки железнодорожным транспортом</t>
  </si>
  <si>
    <t>Комплексные транспортно-логистические услуги</t>
  </si>
  <si>
    <t>Оператор подвижного состава</t>
  </si>
  <si>
    <t>Доставка почтовых отправлений, комплексные транспортно-логистические услуги</t>
  </si>
  <si>
    <t>Интермодальный контейнерный оператор</t>
  </si>
  <si>
    <t>Интермодальный логистический оператор</t>
  </si>
  <si>
    <t>Стивидорная компания</t>
  </si>
  <si>
    <t>Транспортно-экспедиторские услуги в перевозке грузов железнодорожным транспортом</t>
  </si>
  <si>
    <t>Пассажирские и грузовые авиаперевозки</t>
  </si>
  <si>
    <t>Транспортно-логистический оператор</t>
  </si>
  <si>
    <t>Экспресс-доставка, комплексные транспортно-логистические услуги</t>
  </si>
  <si>
    <t>Автомобильная транспортно-экспедиторская компания</t>
  </si>
  <si>
    <t>Комплексная автологистика, оператор подвижного состава</t>
  </si>
  <si>
    <t>Грузоперевозки водным транспортом</t>
  </si>
  <si>
    <t>Грузоперевозки морским транспортом</t>
  </si>
  <si>
    <t>Грузоперевозки автомобильным специализированным транспортом</t>
  </si>
  <si>
    <t>Мультимодальный контейнерный оператор</t>
  </si>
  <si>
    <t>Комплексный логистический оператор</t>
  </si>
  <si>
    <t>Чистая прибыль за 2015 год, млн руб.</t>
  </si>
  <si>
    <t>ГК «Совфрахт — Совмортранс»</t>
  </si>
  <si>
    <t>Место компании в рейтинге по итогам 2014 года</t>
  </si>
  <si>
    <t>Выручка от транспортно-логистической деятельности за 2016 год, млн руб.</t>
  </si>
  <si>
    <t>Доходы от внутренних и международных перевозок грузов и почты за 2016 год, млн руб.</t>
  </si>
  <si>
    <t>Доходы от погрузочно-разгрузочных, перегрузочных работ за 2016 год, млн руб.</t>
  </si>
  <si>
    <t>Доходы от хранения груза за 2016 год, млн руб.</t>
  </si>
  <si>
    <t>Экспедиторские и логистические услуги (организация перевозок грузов, посредническая деятельность, оказание комплексных логистических услуг) за 2016 год, млн руб.</t>
  </si>
  <si>
    <t>Доходы от предоставления транспортных средств и инфраструктуры в аренду за 2016 год, млн руб.</t>
  </si>
  <si>
    <t>Выручка за 2016 год, млн руб.</t>
  </si>
  <si>
    <t>Доля выручки от ТЛУ в общей выручке за 2016 год, %</t>
  </si>
  <si>
    <t>Чистая прибыль за 2016 год, млн руб.</t>
  </si>
  <si>
    <t>Годовой отчет</t>
  </si>
  <si>
    <t>ПАО «Трансконтейнер»</t>
  </si>
  <si>
    <t>ООО «Финтранс ЛГ»</t>
  </si>
  <si>
    <t>АО «Нева-Металл»</t>
  </si>
  <si>
    <t>ОАО «Сахалинское морское пароходство»</t>
  </si>
  <si>
    <t>АО «Первая грузовая компания»</t>
  </si>
  <si>
    <t>UCL Holding</t>
  </si>
  <si>
    <t>ОАО «Порт Ванино»</t>
  </si>
  <si>
    <t>АО «Обь-Иртышское речное пароходство»</t>
  </si>
  <si>
    <t>ОАО «Владрыбморпорт»</t>
  </si>
  <si>
    <t>АО «Международный Аэропорт Иркутск»</t>
  </si>
  <si>
    <t>ООО «Восток1520»</t>
  </si>
  <si>
    <t>Первая Тяжеловесная Компания</t>
  </si>
  <si>
    <t>«DPD в России»</t>
  </si>
  <si>
    <t xml:space="preserve">GEFCO </t>
  </si>
  <si>
    <t>ООО «Максима Логистик»</t>
  </si>
  <si>
    <t>ГК «МАКСИМУМ»</t>
  </si>
  <si>
    <t>Енисейское речное пароходство</t>
  </si>
  <si>
    <t>Навиния</t>
  </si>
  <si>
    <t>Терминальная обработка грузов</t>
  </si>
  <si>
    <t>ООО Фирма «ЭКОДОР»</t>
  </si>
  <si>
    <t>ОАО «Архангельский морской торговый порт»</t>
  </si>
  <si>
    <t>ОАО «Осетровский речной порт»</t>
  </si>
  <si>
    <t>ОАО «Терминал Астафьева»</t>
  </si>
  <si>
    <t>Годовой отчет, РСБУ</t>
  </si>
  <si>
    <t>ОАО «Ейский морской порт»</t>
  </si>
  <si>
    <t>АО   «Энерготрансснаб»</t>
  </si>
  <si>
    <t>Автомобильные грузоперевозки</t>
  </si>
  <si>
    <t>ПАО «Северо-западное пароходство»</t>
  </si>
  <si>
    <t>НефтеТрансСервис</t>
  </si>
  <si>
    <t>Судоходная компания «Волжское пароходство»</t>
  </si>
  <si>
    <t>Туапсинский морской торговый порт</t>
  </si>
  <si>
    <t>АК  «Уральские авиалинии»</t>
  </si>
  <si>
    <t>МСФО/НК</t>
  </si>
  <si>
    <t>РСБУ, Годовой отчет</t>
  </si>
  <si>
    <t>РСБУ/НК</t>
  </si>
  <si>
    <t>Морской порт Санкт-Петербург</t>
  </si>
  <si>
    <t>Мультимодальные перевозки</t>
  </si>
  <si>
    <t>МУРМАНСКОЕ МОРСКОЕ ПАРОХОДСТВО</t>
  </si>
  <si>
    <t>Годовой отчет,СПАРК</t>
  </si>
  <si>
    <t>ИТОГО</t>
  </si>
  <si>
    <t>Без УА</t>
  </si>
  <si>
    <t>Бех Иркутска</t>
  </si>
  <si>
    <t>Выручка от транспортно-логистической деятельности за 2014 год, млн руб.</t>
  </si>
  <si>
    <t>Выручка от транспортно-логистической деятельности за 2015 год, млн руб.</t>
  </si>
  <si>
    <t>теперь консолидированные данные</t>
  </si>
  <si>
    <t>данные по 2014 г. Опубл и от комп немного отл.</t>
  </si>
  <si>
    <t>!! Учесть портофлот</t>
  </si>
  <si>
    <t>нет данных по предыдущим периодам</t>
  </si>
  <si>
    <t>ГК «Старвей»</t>
  </si>
  <si>
    <t>Темпы прироста выручки  от ТЛУ 2016 по отношению 2015 год, %</t>
  </si>
  <si>
    <t>Темпы прироста выручки от ТЛУ 2016 по отношению 2014 год, %</t>
  </si>
  <si>
    <t>Темпы прироста выручки от ТЛУ  2015 по отношению 2014 год, %</t>
  </si>
  <si>
    <t xml:space="preserve">NAWINIA </t>
  </si>
  <si>
    <t>NAWINIA RUS</t>
  </si>
  <si>
    <t>Годовой отчет, СПАРК</t>
  </si>
  <si>
    <t>ООО «Финтранс ГЛ»</t>
  </si>
  <si>
    <t>АО «Туапсинский морской торговый порт»</t>
  </si>
  <si>
    <t>АО «Судоходная компания «Волжское пароходство»</t>
  </si>
  <si>
    <t>н. д.</t>
  </si>
  <si>
    <t>ЗАО «Евросиб СПб-ТС»</t>
  </si>
  <si>
    <t>Группа Евросиб</t>
  </si>
  <si>
    <t>АО «Енисейское речное пароходство»</t>
  </si>
  <si>
    <t>50 крупнейших транспортно-логистических компаний России по итогам 2016 года</t>
  </si>
  <si>
    <t>Источник: АЦ «Эксперт»</t>
  </si>
  <si>
    <t xml:space="preserve">Место компании </t>
  </si>
  <si>
    <t>Место компании в общем рейтинге</t>
  </si>
  <si>
    <t>топ-10 динамичных компаний по итогам 2015 и 2016 гг.</t>
  </si>
  <si>
    <t>Мурманское морское пароходство</t>
  </si>
  <si>
    <t xml:space="preserve"> «СТС Логистикс»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</si>
</sst>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(#,##0\);\-"/>
    <numFmt numFmtId="173" formatCode="#,##0.000"/>
    <numFmt numFmtId="174" formatCode="#,##0.00;[Red]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  <numFmt numFmtId="181" formatCode="#,##0.0"/>
    <numFmt numFmtId="182" formatCode="0.0000"/>
    <numFmt numFmtId="183" formatCode="#,##0.0000"/>
    <numFmt numFmtId="184" formatCode="#,##0.0_ ;[Red]\-#,##0.0\ "/>
  </numFmts>
  <fonts count="35"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5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9" fillId="23" borderId="10" xfId="0" applyFont="1" applyFill="1" applyBorder="1" applyAlignment="1">
      <alignment horizontal="left" vertical="top" wrapText="1"/>
    </xf>
    <xf numFmtId="0" fontId="9" fillId="23" borderId="10" xfId="0" applyFont="1" applyFill="1" applyBorder="1" applyAlignment="1">
      <alignment horizontal="left" vertical="top"/>
    </xf>
    <xf numFmtId="0" fontId="9" fillId="15" borderId="10" xfId="0" applyFont="1" applyFill="1" applyBorder="1" applyAlignment="1">
      <alignment horizontal="left" vertical="top" wrapText="1"/>
    </xf>
    <xf numFmtId="0" fontId="9" fillId="7" borderId="10" xfId="0" applyFont="1" applyFill="1" applyBorder="1" applyAlignment="1">
      <alignment horizontal="left" vertical="top" wrapText="1"/>
    </xf>
    <xf numFmtId="0" fontId="9" fillId="19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11" fillId="0" borderId="11" xfId="0" applyFont="1" applyFill="1" applyBorder="1" applyAlignment="1">
      <alignment vertical="top"/>
    </xf>
    <xf numFmtId="3" fontId="12" fillId="0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11" xfId="56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3" fontId="4" fillId="24" borderId="11" xfId="0" applyNumberFormat="1" applyFont="1" applyFill="1" applyBorder="1" applyAlignment="1" applyProtection="1">
      <alignment vertical="center" wrapText="1"/>
      <protection locked="0"/>
    </xf>
    <xf numFmtId="2" fontId="3" fillId="0" borderId="11" xfId="0" applyNumberFormat="1" applyFont="1" applyFill="1" applyBorder="1" applyAlignment="1" applyProtection="1">
      <alignment vertical="center" wrapText="1"/>
      <protection/>
    </xf>
    <xf numFmtId="2" fontId="4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11" xfId="0" applyFill="1" applyBorder="1" applyAlignment="1">
      <alignment wrapText="1"/>
    </xf>
    <xf numFmtId="3" fontId="4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wrapText="1"/>
    </xf>
    <xf numFmtId="3" fontId="4" fillId="24" borderId="11" xfId="56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172" fontId="3" fillId="0" borderId="11" xfId="0" applyNumberFormat="1" applyFont="1" applyFill="1" applyBorder="1" applyAlignment="1" applyProtection="1">
      <alignment vertical="center" wrapText="1"/>
      <protection/>
    </xf>
    <xf numFmtId="173" fontId="4" fillId="0" borderId="11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/>
    </xf>
    <xf numFmtId="0" fontId="10" fillId="25" borderId="11" xfId="0" applyFont="1" applyFill="1" applyBorder="1" applyAlignment="1">
      <alignment vertical="top"/>
    </xf>
    <xf numFmtId="1" fontId="3" fillId="25" borderId="11" xfId="0" applyNumberFormat="1" applyFont="1" applyFill="1" applyBorder="1" applyAlignment="1" applyProtection="1">
      <alignment vertical="center" wrapText="1"/>
      <protection/>
    </xf>
    <xf numFmtId="0" fontId="3" fillId="25" borderId="11" xfId="0" applyFont="1" applyFill="1" applyBorder="1" applyAlignment="1" applyProtection="1">
      <alignment vertical="center" wrapText="1"/>
      <protection/>
    </xf>
    <xf numFmtId="3" fontId="4" fillId="25" borderId="11" xfId="0" applyNumberFormat="1" applyFont="1" applyFill="1" applyBorder="1" applyAlignment="1" applyProtection="1">
      <alignment vertical="center" wrapText="1"/>
      <protection locked="0"/>
    </xf>
    <xf numFmtId="3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vertical="top" wrapText="1"/>
    </xf>
    <xf numFmtId="3" fontId="10" fillId="0" borderId="11" xfId="0" applyNumberFormat="1" applyFont="1" applyFill="1" applyBorder="1" applyAlignment="1">
      <alignment vertical="top" wrapText="1"/>
    </xf>
    <xf numFmtId="3" fontId="10" fillId="0" borderId="11" xfId="0" applyNumberFormat="1" applyFont="1" applyBorder="1" applyAlignment="1">
      <alignment vertical="top" wrapText="1"/>
    </xf>
    <xf numFmtId="9" fontId="10" fillId="0" borderId="11" xfId="0" applyNumberFormat="1" applyFont="1" applyBorder="1" applyAlignment="1">
      <alignment vertical="top" wrapText="1"/>
    </xf>
    <xf numFmtId="3" fontId="0" fillId="0" borderId="11" xfId="0" applyNumberFormat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9" fontId="0" fillId="0" borderId="11" xfId="0" applyNumberFormat="1" applyFill="1" applyBorder="1" applyAlignment="1">
      <alignment vertical="center" wrapText="1"/>
    </xf>
    <xf numFmtId="0" fontId="11" fillId="0" borderId="11" xfId="0" applyFont="1" applyFill="1" applyBorder="1" applyAlignment="1">
      <alignment vertical="top" wrapText="1"/>
    </xf>
    <xf numFmtId="3" fontId="11" fillId="0" borderId="11" xfId="0" applyNumberFormat="1" applyFont="1" applyFill="1" applyBorder="1" applyAlignment="1">
      <alignment vertical="top" wrapText="1"/>
    </xf>
    <xf numFmtId="9" fontId="11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wrapText="1"/>
    </xf>
    <xf numFmtId="9" fontId="0" fillId="0" borderId="11" xfId="0" applyNumberFormat="1" applyFill="1" applyBorder="1" applyAlignment="1">
      <alignment wrapText="1"/>
    </xf>
    <xf numFmtId="3" fontId="0" fillId="0" borderId="11" xfId="0" applyNumberForma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3" fontId="14" fillId="0" borderId="11" xfId="0" applyNumberFormat="1" applyFont="1" applyFill="1" applyBorder="1" applyAlignment="1">
      <alignment vertical="top" wrapText="1"/>
    </xf>
    <xf numFmtId="9" fontId="10" fillId="0" borderId="11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 wrapText="1"/>
    </xf>
    <xf numFmtId="3" fontId="13" fillId="0" borderId="11" xfId="0" applyNumberFormat="1" applyFont="1" applyFill="1" applyBorder="1" applyAlignment="1">
      <alignment wrapText="1"/>
    </xf>
    <xf numFmtId="9" fontId="1" fillId="0" borderId="11" xfId="0" applyNumberFormat="1" applyFont="1" applyFill="1" applyBorder="1" applyAlignment="1">
      <alignment vertical="top" wrapText="1"/>
    </xf>
    <xf numFmtId="3" fontId="13" fillId="0" borderId="11" xfId="0" applyNumberFormat="1" applyFont="1" applyFill="1" applyBorder="1" applyAlignment="1">
      <alignment vertical="top" wrapText="1"/>
    </xf>
    <xf numFmtId="3" fontId="14" fillId="0" borderId="11" xfId="0" applyNumberFormat="1" applyFont="1" applyBorder="1" applyAlignment="1">
      <alignment vertical="top" wrapText="1"/>
    </xf>
    <xf numFmtId="9" fontId="0" fillId="0" borderId="11" xfId="0" applyNumberFormat="1" applyBorder="1" applyAlignment="1">
      <alignment wrapText="1"/>
    </xf>
    <xf numFmtId="0" fontId="0" fillId="25" borderId="11" xfId="0" applyFill="1" applyBorder="1" applyAlignment="1">
      <alignment wrapText="1"/>
    </xf>
    <xf numFmtId="3" fontId="0" fillId="25" borderId="11" xfId="0" applyNumberFormat="1" applyFill="1" applyBorder="1" applyAlignment="1">
      <alignment wrapText="1"/>
    </xf>
    <xf numFmtId="9" fontId="0" fillId="25" borderId="11" xfId="0" applyNumberFormat="1" applyFill="1" applyBorder="1" applyAlignment="1">
      <alignment wrapText="1"/>
    </xf>
    <xf numFmtId="0" fontId="4" fillId="0" borderId="11" xfId="0" applyFont="1" applyFill="1" applyBorder="1" applyAlignment="1" applyProtection="1">
      <alignment vertical="center" wrapText="1"/>
      <protection/>
    </xf>
    <xf numFmtId="3" fontId="15" fillId="0" borderId="11" xfId="0" applyNumberFormat="1" applyFont="1" applyFill="1" applyBorder="1" applyAlignment="1">
      <alignment wrapText="1"/>
    </xf>
    <xf numFmtId="3" fontId="15" fillId="0" borderId="11" xfId="0" applyNumberFormat="1" applyFont="1" applyFill="1" applyBorder="1" applyAlignment="1">
      <alignment wrapText="1"/>
    </xf>
    <xf numFmtId="3" fontId="8" fillId="0" borderId="11" xfId="0" applyNumberFormat="1" applyFont="1" applyFill="1" applyBorder="1" applyAlignment="1">
      <alignment wrapText="1"/>
    </xf>
    <xf numFmtId="0" fontId="4" fillId="0" borderId="11" xfId="56" applyFont="1" applyFill="1" applyBorder="1" applyAlignment="1" applyProtection="1">
      <alignment vertical="center" wrapText="1"/>
      <protection/>
    </xf>
    <xf numFmtId="0" fontId="13" fillId="0" borderId="11" xfId="0" applyFont="1" applyBorder="1" applyAlignment="1">
      <alignment wrapText="1"/>
    </xf>
    <xf numFmtId="3" fontId="13" fillId="0" borderId="11" xfId="0" applyNumberFormat="1" applyFont="1" applyBorder="1" applyAlignment="1">
      <alignment wrapText="1"/>
    </xf>
    <xf numFmtId="0" fontId="10" fillId="25" borderId="11" xfId="0" applyFont="1" applyFill="1" applyBorder="1" applyAlignment="1">
      <alignment vertical="top" wrapText="1"/>
    </xf>
    <xf numFmtId="9" fontId="0" fillId="25" borderId="11" xfId="0" applyNumberFormat="1" applyFill="1" applyBorder="1" applyAlignment="1">
      <alignment vertical="center" wrapText="1"/>
    </xf>
    <xf numFmtId="3" fontId="8" fillId="0" borderId="11" xfId="0" applyNumberFormat="1" applyFont="1" applyBorder="1" applyAlignment="1">
      <alignment wrapText="1"/>
    </xf>
    <xf numFmtId="174" fontId="0" fillId="0" borderId="11" xfId="0" applyNumberFormat="1" applyFill="1" applyBorder="1" applyAlignment="1">
      <alignment wrapText="1"/>
    </xf>
    <xf numFmtId="0" fontId="10" fillId="0" borderId="0" xfId="0" applyFont="1" applyAlignment="1">
      <alignment/>
    </xf>
    <xf numFmtId="0" fontId="10" fillId="17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0" fillId="10" borderId="11" xfId="0" applyFont="1" applyFill="1" applyBorder="1" applyAlignment="1">
      <alignment vertical="top"/>
    </xf>
    <xf numFmtId="0" fontId="10" fillId="9" borderId="11" xfId="0" applyFont="1" applyFill="1" applyBorder="1" applyAlignment="1">
      <alignment vertical="top"/>
    </xf>
    <xf numFmtId="0" fontId="9" fillId="23" borderId="11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vertical="top"/>
    </xf>
    <xf numFmtId="0" fontId="9" fillId="23" borderId="12" xfId="0" applyFont="1" applyFill="1" applyBorder="1" applyAlignment="1">
      <alignment horizontal="left" vertical="top" wrapText="1"/>
    </xf>
    <xf numFmtId="179" fontId="0" fillId="0" borderId="0" xfId="0" applyNumberFormat="1" applyAlignment="1">
      <alignment/>
    </xf>
    <xf numFmtId="179" fontId="0" fillId="5" borderId="0" xfId="0" applyNumberFormat="1" applyFill="1" applyAlignment="1">
      <alignment/>
    </xf>
    <xf numFmtId="0" fontId="10" fillId="3" borderId="12" xfId="0" applyFont="1" applyFill="1" applyBorder="1" applyAlignment="1">
      <alignment vertical="top" wrapText="1"/>
    </xf>
    <xf numFmtId="0" fontId="16" fillId="0" borderId="0" xfId="0" applyFont="1" applyBorder="1" applyAlignment="1">
      <alignment/>
    </xf>
    <xf numFmtId="0" fontId="9" fillId="20" borderId="10" xfId="0" applyFont="1" applyFill="1" applyBorder="1" applyAlignment="1">
      <alignment horizontal="left" vertical="top" wrapText="1"/>
    </xf>
    <xf numFmtId="0" fontId="9" fillId="20" borderId="11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11" fillId="0" borderId="11" xfId="0" applyFont="1" applyFill="1" applyBorder="1" applyAlignment="1">
      <alignment vertical="top"/>
    </xf>
    <xf numFmtId="0" fontId="11" fillId="0" borderId="11" xfId="0" applyFont="1" applyFill="1" applyBorder="1" applyAlignment="1">
      <alignment vertical="top" wrapText="1"/>
    </xf>
    <xf numFmtId="3" fontId="11" fillId="0" borderId="11" xfId="0" applyNumberFormat="1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11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3" fontId="10" fillId="0" borderId="12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" fillId="26" borderId="11" xfId="0" applyFont="1" applyFill="1" applyBorder="1" applyAlignment="1">
      <alignment vertical="top"/>
    </xf>
    <xf numFmtId="3" fontId="1" fillId="26" borderId="11" xfId="0" applyNumberFormat="1" applyFont="1" applyFill="1" applyBorder="1" applyAlignment="1">
      <alignment vertical="top" wrapText="1"/>
    </xf>
    <xf numFmtId="0" fontId="1" fillId="26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11" xfId="0" applyFont="1" applyFill="1" applyBorder="1" applyAlignment="1">
      <alignment/>
    </xf>
    <xf numFmtId="0" fontId="1" fillId="0" borderId="0" xfId="0" applyFont="1" applyFill="1" applyAlignment="1">
      <alignment vertical="top" wrapText="1"/>
    </xf>
    <xf numFmtId="3" fontId="10" fillId="0" borderId="12" xfId="0" applyNumberFormat="1" applyFont="1" applyBorder="1" applyAlignment="1">
      <alignment vertical="top" wrapText="1"/>
    </xf>
    <xf numFmtId="0" fontId="0" fillId="26" borderId="0" xfId="0" applyFill="1" applyAlignment="1">
      <alignment/>
    </xf>
    <xf numFmtId="0" fontId="10" fillId="27" borderId="11" xfId="0" applyFont="1" applyFill="1" applyBorder="1" applyAlignment="1">
      <alignment vertical="top"/>
    </xf>
    <xf numFmtId="0" fontId="1" fillId="27" borderId="11" xfId="0" applyFont="1" applyFill="1" applyBorder="1" applyAlignment="1">
      <alignment vertical="top"/>
    </xf>
    <xf numFmtId="0" fontId="11" fillId="26" borderId="11" xfId="0" applyFont="1" applyFill="1" applyBorder="1" applyAlignment="1">
      <alignment vertical="top" wrapText="1"/>
    </xf>
    <xf numFmtId="3" fontId="1" fillId="3" borderId="11" xfId="0" applyNumberFormat="1" applyFont="1" applyFill="1" applyBorder="1" applyAlignment="1">
      <alignment vertical="top" wrapText="1"/>
    </xf>
    <xf numFmtId="0" fontId="1" fillId="17" borderId="11" xfId="0" applyFont="1" applyFill="1" applyBorder="1" applyAlignment="1">
      <alignment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9" fillId="11" borderId="12" xfId="0" applyFont="1" applyFill="1" applyBorder="1" applyAlignment="1">
      <alignment horizontal="left" vertical="top" wrapText="1"/>
    </xf>
    <xf numFmtId="3" fontId="10" fillId="25" borderId="11" xfId="0" applyNumberFormat="1" applyFont="1" applyFill="1" applyBorder="1" applyAlignment="1">
      <alignment vertical="top" wrapText="1"/>
    </xf>
    <xf numFmtId="3" fontId="1" fillId="25" borderId="11" xfId="0" applyNumberFormat="1" applyFont="1" applyFill="1" applyBorder="1" applyAlignment="1">
      <alignment vertical="top" wrapText="1"/>
    </xf>
    <xf numFmtId="0" fontId="0" fillId="13" borderId="0" xfId="0" applyFill="1" applyAlignment="1">
      <alignment/>
    </xf>
    <xf numFmtId="3" fontId="10" fillId="13" borderId="11" xfId="0" applyNumberFormat="1" applyFont="1" applyFill="1" applyBorder="1" applyAlignment="1">
      <alignment vertical="top" wrapText="1"/>
    </xf>
    <xf numFmtId="0" fontId="9" fillId="20" borderId="1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 wrapText="1"/>
    </xf>
    <xf numFmtId="1" fontId="10" fillId="0" borderId="11" xfId="0" applyNumberFormat="1" applyFont="1" applyBorder="1" applyAlignment="1">
      <alignment/>
    </xf>
    <xf numFmtId="0" fontId="9" fillId="21" borderId="12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1" fontId="1" fillId="0" borderId="11" xfId="0" applyNumberFormat="1" applyFont="1" applyFill="1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zoomScale="80" zoomScaleNormal="80" zoomScalePageLayoutView="0" workbookViewId="0" topLeftCell="A1">
      <selection activeCell="P5" sqref="P5"/>
    </sheetView>
  </sheetViews>
  <sheetFormatPr defaultColWidth="9.140625" defaultRowHeight="15"/>
  <cols>
    <col min="1" max="1" width="9.57421875" style="35" customWidth="1"/>
    <col min="2" max="2" width="26.8515625" style="7" customWidth="1"/>
    <col min="3" max="3" width="12.7109375" style="7" customWidth="1"/>
    <col min="4" max="4" width="11.7109375" style="7" customWidth="1"/>
    <col min="5" max="6" width="8.7109375" style="0" customWidth="1"/>
    <col min="7" max="7" width="18.7109375" style="7" customWidth="1"/>
    <col min="8" max="8" width="6.7109375" style="7" customWidth="1"/>
    <col min="9" max="9" width="13.8515625" style="0" customWidth="1"/>
    <col min="10" max="10" width="11.8515625" style="0" customWidth="1"/>
    <col min="11" max="15" width="13.8515625" style="0" customWidth="1"/>
    <col min="16" max="18" width="11.00390625" style="0" customWidth="1"/>
    <col min="19" max="20" width="13.28125" style="0" customWidth="1"/>
    <col min="21" max="21" width="11.140625" style="35" customWidth="1"/>
    <col min="23" max="23" width="17.57421875" style="7" customWidth="1"/>
  </cols>
  <sheetData>
    <row r="1" spans="1:2" ht="15">
      <c r="A1" s="35">
        <v>1</v>
      </c>
      <c r="B1" s="7" t="s">
        <v>138</v>
      </c>
    </row>
    <row r="2" spans="1:2" ht="15">
      <c r="A2" s="35">
        <v>2</v>
      </c>
      <c r="B2" s="7" t="s">
        <v>139</v>
      </c>
    </row>
    <row r="3" spans="1:2" ht="15">
      <c r="A3" s="35">
        <v>3</v>
      </c>
      <c r="B3" s="7" t="s">
        <v>140</v>
      </c>
    </row>
    <row r="4" spans="1:2" ht="15">
      <c r="A4" s="35">
        <v>4</v>
      </c>
      <c r="B4" s="7" t="s">
        <v>66</v>
      </c>
    </row>
    <row r="5" spans="1:2" ht="15">
      <c r="A5" s="35">
        <v>5</v>
      </c>
      <c r="B5" s="7" t="s">
        <v>137</v>
      </c>
    </row>
    <row r="6" spans="1:2" ht="15">
      <c r="A6" s="35">
        <v>6</v>
      </c>
      <c r="B6" s="7" t="s">
        <v>152</v>
      </c>
    </row>
    <row r="7" spans="1:2" ht="15">
      <c r="A7" s="35">
        <v>7</v>
      </c>
      <c r="B7" s="7" t="s">
        <v>153</v>
      </c>
    </row>
    <row r="8" spans="1:2" ht="15">
      <c r="A8" s="35">
        <v>8</v>
      </c>
      <c r="B8" s="7" t="s">
        <v>154</v>
      </c>
    </row>
    <row r="9" spans="1:25" ht="178.5">
      <c r="A9" s="36" t="s">
        <v>0</v>
      </c>
      <c r="B9" s="2" t="s">
        <v>1</v>
      </c>
      <c r="C9" s="2" t="s">
        <v>2</v>
      </c>
      <c r="D9" s="2" t="s">
        <v>3</v>
      </c>
      <c r="E9" s="1" t="s">
        <v>4</v>
      </c>
      <c r="F9" s="1"/>
      <c r="G9" s="2" t="s">
        <v>5</v>
      </c>
      <c r="H9" s="2" t="s">
        <v>136</v>
      </c>
      <c r="I9" s="3" t="s">
        <v>6</v>
      </c>
      <c r="J9" s="4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5" t="s">
        <v>12</v>
      </c>
      <c r="P9" s="5" t="s">
        <v>13</v>
      </c>
      <c r="Q9" s="5" t="s">
        <v>14</v>
      </c>
      <c r="R9" s="3" t="s">
        <v>15</v>
      </c>
      <c r="S9" s="1" t="s">
        <v>16</v>
      </c>
      <c r="T9" s="85" t="s">
        <v>17</v>
      </c>
      <c r="U9" s="1" t="s">
        <v>18</v>
      </c>
      <c r="V9" s="1" t="s">
        <v>19</v>
      </c>
      <c r="W9" s="2" t="s">
        <v>20</v>
      </c>
      <c r="X9" s="87" t="s">
        <v>157</v>
      </c>
      <c r="Y9" s="87" t="s">
        <v>158</v>
      </c>
    </row>
    <row r="10" spans="1:26" ht="25.5">
      <c r="A10" s="6">
        <v>1</v>
      </c>
      <c r="B10" s="37" t="s">
        <v>21</v>
      </c>
      <c r="C10" s="37" t="s">
        <v>22</v>
      </c>
      <c r="D10" s="37" t="s">
        <v>23</v>
      </c>
      <c r="E10" s="37" t="s">
        <v>24</v>
      </c>
      <c r="F10" s="37"/>
      <c r="G10" s="83" t="s">
        <v>135</v>
      </c>
      <c r="H10" s="83"/>
      <c r="I10" s="38">
        <f>SUM(J10:N10)</f>
        <v>1214932</v>
      </c>
      <c r="J10" s="38">
        <v>1105645</v>
      </c>
      <c r="K10" s="38"/>
      <c r="L10" s="38"/>
      <c r="M10" s="38"/>
      <c r="N10" s="38">
        <f>10251+99036</f>
        <v>109287</v>
      </c>
      <c r="O10" s="38">
        <v>1376582</v>
      </c>
      <c r="P10" s="39">
        <v>1401729</v>
      </c>
      <c r="Q10" s="39">
        <v>1510757</v>
      </c>
      <c r="R10" s="40">
        <f aca="true" t="shared" si="0" ref="R10:R25">I10/P10</f>
        <v>0.8667381498135517</v>
      </c>
      <c r="S10" s="41">
        <v>-44078</v>
      </c>
      <c r="T10" s="41">
        <v>318</v>
      </c>
      <c r="U10" s="20" t="s">
        <v>25</v>
      </c>
      <c r="V10" s="22">
        <v>1314221</v>
      </c>
      <c r="W10" s="74" t="s">
        <v>26</v>
      </c>
      <c r="X10" s="88">
        <f aca="true" t="shared" si="1" ref="X10:X41">(Q10-P10)/P10*100</f>
        <v>7.778108321936694</v>
      </c>
      <c r="Y10" s="88">
        <f aca="true" t="shared" si="2" ref="Y10:Y41">(V10-I10)/I10*100</f>
        <v>8.172391541254983</v>
      </c>
      <c r="Z10" s="7"/>
    </row>
    <row r="11" spans="1:26" ht="25.5">
      <c r="A11" s="6">
        <v>2</v>
      </c>
      <c r="B11" s="37" t="s">
        <v>88</v>
      </c>
      <c r="C11" s="37"/>
      <c r="D11" s="37" t="s">
        <v>32</v>
      </c>
      <c r="E11" s="37" t="s">
        <v>37</v>
      </c>
      <c r="F11" s="82"/>
      <c r="G11" s="91" t="s">
        <v>155</v>
      </c>
      <c r="H11" s="86">
        <v>1</v>
      </c>
      <c r="I11" s="42">
        <v>118903</v>
      </c>
      <c r="J11" s="42">
        <v>105157</v>
      </c>
      <c r="K11" s="42">
        <v>8124</v>
      </c>
      <c r="L11" s="42">
        <v>512</v>
      </c>
      <c r="M11" s="42">
        <v>5000</v>
      </c>
      <c r="N11" s="42">
        <v>110</v>
      </c>
      <c r="O11" s="25">
        <v>134449</v>
      </c>
      <c r="P11" s="25">
        <v>126666</v>
      </c>
      <c r="Q11" s="25">
        <v>128736</v>
      </c>
      <c r="R11" s="43">
        <f t="shared" si="0"/>
        <v>0.9387128353307123</v>
      </c>
      <c r="S11" s="25">
        <v>130</v>
      </c>
      <c r="T11" s="25">
        <v>-14603</v>
      </c>
      <c r="U11" s="20" t="s">
        <v>25</v>
      </c>
      <c r="V11" s="20">
        <v>120810</v>
      </c>
      <c r="W11" s="75" t="s">
        <v>90</v>
      </c>
      <c r="X11" s="88">
        <f t="shared" si="1"/>
        <v>1.6342191274690918</v>
      </c>
      <c r="Y11" s="88">
        <f t="shared" si="2"/>
        <v>1.6038283306560808</v>
      </c>
      <c r="Z11" s="8"/>
    </row>
    <row r="12" spans="1:26" ht="15">
      <c r="A12" s="10">
        <v>3</v>
      </c>
      <c r="B12" s="44" t="s">
        <v>39</v>
      </c>
      <c r="C12" s="44"/>
      <c r="D12" s="44" t="s">
        <v>69</v>
      </c>
      <c r="E12" s="44" t="s">
        <v>24</v>
      </c>
      <c r="F12" s="44"/>
      <c r="G12" s="81" t="s">
        <v>35</v>
      </c>
      <c r="H12" s="81">
        <v>1</v>
      </c>
      <c r="I12" s="45">
        <v>63036</v>
      </c>
      <c r="J12" s="45">
        <v>63036</v>
      </c>
      <c r="K12" s="45"/>
      <c r="L12" s="45"/>
      <c r="M12" s="45"/>
      <c r="N12" s="45"/>
      <c r="O12" s="45">
        <v>133092</v>
      </c>
      <c r="P12" s="45">
        <v>140354</v>
      </c>
      <c r="Q12" s="45">
        <v>148910</v>
      </c>
      <c r="R12" s="46">
        <f t="shared" si="0"/>
        <v>0.4491215070464682</v>
      </c>
      <c r="S12" s="11">
        <v>1235</v>
      </c>
      <c r="T12" s="11">
        <v>1578</v>
      </c>
      <c r="U12" s="47" t="s">
        <v>25</v>
      </c>
      <c r="V12" s="47">
        <v>84343</v>
      </c>
      <c r="W12" s="74" t="s">
        <v>26</v>
      </c>
      <c r="X12" s="88">
        <f t="shared" si="1"/>
        <v>6.096014363680409</v>
      </c>
      <c r="Y12" s="88">
        <f t="shared" si="2"/>
        <v>33.80131988070309</v>
      </c>
      <c r="Z12" s="7"/>
    </row>
    <row r="13" spans="1:26" ht="15">
      <c r="A13" s="6">
        <v>4</v>
      </c>
      <c r="B13" s="37" t="s">
        <v>128</v>
      </c>
      <c r="C13" s="37"/>
      <c r="D13" s="37" t="s">
        <v>32</v>
      </c>
      <c r="E13" s="37" t="s">
        <v>37</v>
      </c>
      <c r="F13" s="37"/>
      <c r="G13" s="6" t="s">
        <v>28</v>
      </c>
      <c r="H13" s="6">
        <v>3</v>
      </c>
      <c r="I13" s="20">
        <v>68700</v>
      </c>
      <c r="J13" s="20">
        <v>65093</v>
      </c>
      <c r="K13" s="20"/>
      <c r="L13" s="20"/>
      <c r="M13" s="20">
        <v>348</v>
      </c>
      <c r="N13" s="20">
        <v>3259</v>
      </c>
      <c r="O13" s="20">
        <v>74289</v>
      </c>
      <c r="P13" s="38">
        <v>68700</v>
      </c>
      <c r="Q13" s="20">
        <v>68200</v>
      </c>
      <c r="R13" s="48">
        <f t="shared" si="0"/>
        <v>1</v>
      </c>
      <c r="S13" s="20">
        <v>571</v>
      </c>
      <c r="T13" s="20">
        <v>4302</v>
      </c>
      <c r="U13" s="20" t="s">
        <v>25</v>
      </c>
      <c r="V13" s="20">
        <v>68200</v>
      </c>
      <c r="W13" s="75" t="s">
        <v>90</v>
      </c>
      <c r="X13" s="88">
        <f t="shared" si="1"/>
        <v>-0.727802037845706</v>
      </c>
      <c r="Y13" s="88">
        <f t="shared" si="2"/>
        <v>-0.727802037845706</v>
      </c>
      <c r="Z13" s="9"/>
    </row>
    <row r="14" spans="1:26" ht="25.5">
      <c r="A14" s="6">
        <v>5</v>
      </c>
      <c r="B14" s="37" t="s">
        <v>84</v>
      </c>
      <c r="C14" s="37"/>
      <c r="D14" s="37" t="s">
        <v>69</v>
      </c>
      <c r="E14" s="37" t="s">
        <v>24</v>
      </c>
      <c r="F14" s="37"/>
      <c r="G14" s="6" t="s">
        <v>143</v>
      </c>
      <c r="H14" s="6">
        <v>6</v>
      </c>
      <c r="I14" s="49">
        <v>59903.272469999996</v>
      </c>
      <c r="J14" s="49">
        <v>59903.272469999996</v>
      </c>
      <c r="K14" s="49"/>
      <c r="L14" s="49"/>
      <c r="M14" s="49"/>
      <c r="N14" s="49"/>
      <c r="O14" s="49">
        <v>51173.3664</v>
      </c>
      <c r="P14" s="49">
        <v>60429.64976</v>
      </c>
      <c r="Q14" s="49" t="s">
        <v>29</v>
      </c>
      <c r="R14" s="43">
        <f t="shared" si="0"/>
        <v>0.991289420142421</v>
      </c>
      <c r="S14" s="49" t="s">
        <v>29</v>
      </c>
      <c r="T14" s="49" t="s">
        <v>29</v>
      </c>
      <c r="U14" s="42" t="s">
        <v>29</v>
      </c>
      <c r="V14" s="42" t="s">
        <v>29</v>
      </c>
      <c r="W14" s="76" t="s">
        <v>50</v>
      </c>
      <c r="X14" s="88" t="e">
        <f t="shared" si="1"/>
        <v>#VALUE!</v>
      </c>
      <c r="Y14" s="88" t="e">
        <f t="shared" si="2"/>
        <v>#VALUE!</v>
      </c>
      <c r="Z14" s="9"/>
    </row>
    <row r="15" spans="1:26" ht="25.5">
      <c r="A15" s="6">
        <v>6</v>
      </c>
      <c r="B15" s="37" t="s">
        <v>27</v>
      </c>
      <c r="C15" s="37" t="s">
        <v>22</v>
      </c>
      <c r="D15" s="37" t="s">
        <v>23</v>
      </c>
      <c r="E15" s="37" t="s">
        <v>24</v>
      </c>
      <c r="F15" s="37"/>
      <c r="G15" s="6" t="s">
        <v>28</v>
      </c>
      <c r="H15" s="6">
        <v>3</v>
      </c>
      <c r="I15" s="38">
        <v>49736.119</v>
      </c>
      <c r="J15" s="38"/>
      <c r="K15" s="38"/>
      <c r="L15" s="38"/>
      <c r="M15" s="38">
        <v>47128.455</v>
      </c>
      <c r="N15" s="50">
        <v>2607.664</v>
      </c>
      <c r="O15" s="50">
        <v>52878.648</v>
      </c>
      <c r="P15" s="39">
        <v>49791.852</v>
      </c>
      <c r="Q15" s="42" t="s">
        <v>29</v>
      </c>
      <c r="R15" s="40">
        <f t="shared" si="0"/>
        <v>0.9988806803169322</v>
      </c>
      <c r="S15" s="41">
        <v>-3630.011</v>
      </c>
      <c r="T15" s="42" t="s">
        <v>29</v>
      </c>
      <c r="U15" s="42" t="s">
        <v>29</v>
      </c>
      <c r="V15" s="42" t="s">
        <v>29</v>
      </c>
      <c r="W15" s="77" t="s">
        <v>30</v>
      </c>
      <c r="X15" s="88" t="e">
        <f t="shared" si="1"/>
        <v>#VALUE!</v>
      </c>
      <c r="Y15" s="88" t="e">
        <f t="shared" si="2"/>
        <v>#VALUE!</v>
      </c>
      <c r="Z15" s="12"/>
    </row>
    <row r="16" spans="1:26" ht="25.5">
      <c r="A16" s="6">
        <v>7</v>
      </c>
      <c r="B16" s="37" t="s">
        <v>31</v>
      </c>
      <c r="C16" s="37" t="s">
        <v>22</v>
      </c>
      <c r="D16" s="37" t="s">
        <v>32</v>
      </c>
      <c r="E16" s="37" t="s">
        <v>24</v>
      </c>
      <c r="F16" s="37"/>
      <c r="G16" s="6" t="s">
        <v>33</v>
      </c>
      <c r="H16" s="6">
        <v>3</v>
      </c>
      <c r="I16" s="38">
        <f>SUM(J16:N16)</f>
        <v>36446</v>
      </c>
      <c r="J16" s="39">
        <f>5405+978</f>
        <v>6383</v>
      </c>
      <c r="K16" s="39"/>
      <c r="L16" s="39">
        <f>2167+234</f>
        <v>2401</v>
      </c>
      <c r="M16" s="39">
        <f>27379+283</f>
        <v>27662</v>
      </c>
      <c r="N16" s="51"/>
      <c r="O16" s="50">
        <v>39164</v>
      </c>
      <c r="P16" s="39">
        <v>36565</v>
      </c>
      <c r="Q16" s="39">
        <v>42505</v>
      </c>
      <c r="R16" s="40">
        <f t="shared" si="0"/>
        <v>0.9967455216737318</v>
      </c>
      <c r="S16" s="41">
        <v>3658</v>
      </c>
      <c r="T16" s="41">
        <v>2831</v>
      </c>
      <c r="U16" s="20" t="s">
        <v>25</v>
      </c>
      <c r="V16" s="22">
        <v>42408</v>
      </c>
      <c r="W16" s="77" t="s">
        <v>30</v>
      </c>
      <c r="X16" s="88">
        <f t="shared" si="1"/>
        <v>16.245043073977847</v>
      </c>
      <c r="Y16" s="88">
        <f t="shared" si="2"/>
        <v>16.35844811501948</v>
      </c>
      <c r="Z16" s="13"/>
    </row>
    <row r="17" spans="1:26" ht="25.5">
      <c r="A17" s="6">
        <v>8</v>
      </c>
      <c r="B17" s="37" t="s">
        <v>104</v>
      </c>
      <c r="C17" s="37"/>
      <c r="D17" s="37" t="s">
        <v>32</v>
      </c>
      <c r="E17" s="37" t="s">
        <v>37</v>
      </c>
      <c r="F17" s="37"/>
      <c r="G17" s="6" t="s">
        <v>89</v>
      </c>
      <c r="H17" s="6">
        <v>1</v>
      </c>
      <c r="I17" s="32">
        <v>35281</v>
      </c>
      <c r="J17" s="32">
        <v>18701</v>
      </c>
      <c r="K17" s="32">
        <v>3498</v>
      </c>
      <c r="L17" s="32">
        <v>1230</v>
      </c>
      <c r="M17" s="32">
        <v>10911</v>
      </c>
      <c r="N17" s="33">
        <v>941</v>
      </c>
      <c r="O17" s="32">
        <v>36313</v>
      </c>
      <c r="P17" s="32">
        <v>42791</v>
      </c>
      <c r="Q17" s="32">
        <v>41645</v>
      </c>
      <c r="R17" s="48">
        <f t="shared" si="0"/>
        <v>0.8244958051926807</v>
      </c>
      <c r="S17" s="32">
        <v>-6196</v>
      </c>
      <c r="T17" s="32">
        <v>-11525</v>
      </c>
      <c r="U17" s="20" t="s">
        <v>25</v>
      </c>
      <c r="V17" s="20">
        <v>35742</v>
      </c>
      <c r="W17" s="75" t="s">
        <v>90</v>
      </c>
      <c r="X17" s="88">
        <f t="shared" si="1"/>
        <v>-2.678133252319413</v>
      </c>
      <c r="Y17" s="88">
        <f t="shared" si="2"/>
        <v>1.3066523057736459</v>
      </c>
      <c r="Z17" s="9"/>
    </row>
    <row r="18" spans="1:26" ht="38.25">
      <c r="A18" s="6">
        <v>9</v>
      </c>
      <c r="B18" s="37" t="s">
        <v>46</v>
      </c>
      <c r="C18" s="37" t="s">
        <v>47</v>
      </c>
      <c r="D18" s="37" t="s">
        <v>48</v>
      </c>
      <c r="E18" s="37" t="s">
        <v>37</v>
      </c>
      <c r="F18" s="37"/>
      <c r="G18" s="6" t="s">
        <v>137</v>
      </c>
      <c r="H18" s="6">
        <v>5</v>
      </c>
      <c r="I18" s="38">
        <v>24081</v>
      </c>
      <c r="J18" s="52"/>
      <c r="K18" s="52"/>
      <c r="L18" s="52"/>
      <c r="M18" s="52"/>
      <c r="N18" s="52"/>
      <c r="O18" s="52">
        <v>19238</v>
      </c>
      <c r="P18" s="38">
        <v>24081</v>
      </c>
      <c r="Q18" s="38">
        <v>36499</v>
      </c>
      <c r="R18" s="53">
        <f t="shared" si="0"/>
        <v>1</v>
      </c>
      <c r="S18" s="42">
        <v>267</v>
      </c>
      <c r="T18" s="42">
        <v>742</v>
      </c>
      <c r="U18" s="42" t="s">
        <v>49</v>
      </c>
      <c r="V18" s="20">
        <v>36499</v>
      </c>
      <c r="W18" s="78" t="s">
        <v>50</v>
      </c>
      <c r="X18" s="89">
        <f t="shared" si="1"/>
        <v>51.56762592915577</v>
      </c>
      <c r="Y18" s="89">
        <f t="shared" si="2"/>
        <v>51.56762592915577</v>
      </c>
      <c r="Z18" s="9"/>
    </row>
    <row r="19" spans="1:26" ht="15">
      <c r="A19" s="6">
        <v>10</v>
      </c>
      <c r="B19" s="37" t="s">
        <v>129</v>
      </c>
      <c r="C19" s="37"/>
      <c r="D19" s="37" t="s">
        <v>32</v>
      </c>
      <c r="E19" s="37" t="s">
        <v>37</v>
      </c>
      <c r="F19" s="37"/>
      <c r="G19" s="6" t="s">
        <v>51</v>
      </c>
      <c r="H19" s="6">
        <v>2</v>
      </c>
      <c r="I19" s="55">
        <v>21607.6724894</v>
      </c>
      <c r="J19" s="54"/>
      <c r="K19" s="54"/>
      <c r="L19" s="54"/>
      <c r="M19" s="54"/>
      <c r="N19" s="54"/>
      <c r="O19" s="55">
        <v>10581.306912</v>
      </c>
      <c r="P19" s="55">
        <v>21607.6724894</v>
      </c>
      <c r="Q19" s="55">
        <v>24730.1323668</v>
      </c>
      <c r="R19" s="48">
        <f t="shared" si="0"/>
        <v>1</v>
      </c>
      <c r="S19" s="55">
        <v>-7581.4466874</v>
      </c>
      <c r="T19" s="55">
        <v>-2053.0011141</v>
      </c>
      <c r="U19" s="54" t="s">
        <v>49</v>
      </c>
      <c r="V19" s="54">
        <v>24730</v>
      </c>
      <c r="W19" s="75" t="s">
        <v>90</v>
      </c>
      <c r="X19" s="88">
        <f t="shared" si="1"/>
        <v>14.450699763853672</v>
      </c>
      <c r="Y19" s="88">
        <f t="shared" si="2"/>
        <v>14.450087172191772</v>
      </c>
      <c r="Z19" s="9"/>
    </row>
    <row r="20" spans="1:26" ht="15">
      <c r="A20" s="6">
        <v>11</v>
      </c>
      <c r="B20" s="37" t="s">
        <v>40</v>
      </c>
      <c r="C20" s="37"/>
      <c r="D20" s="37" t="s">
        <v>23</v>
      </c>
      <c r="E20" s="37" t="s">
        <v>37</v>
      </c>
      <c r="F20" s="37"/>
      <c r="G20" s="6" t="s">
        <v>41</v>
      </c>
      <c r="H20" s="6">
        <v>3</v>
      </c>
      <c r="I20" s="50">
        <v>20921.361</v>
      </c>
      <c r="J20" s="50"/>
      <c r="K20" s="50"/>
      <c r="L20" s="50"/>
      <c r="M20" s="50">
        <v>18679.445184340002</v>
      </c>
      <c r="N20" s="50">
        <v>2241.9158156599997</v>
      </c>
      <c r="O20" s="50">
        <v>20857.2543302</v>
      </c>
      <c r="P20" s="50">
        <v>20921.361</v>
      </c>
      <c r="Q20" s="50">
        <v>22503.306</v>
      </c>
      <c r="R20" s="56">
        <f t="shared" si="0"/>
        <v>1</v>
      </c>
      <c r="S20" s="57">
        <v>-868.033</v>
      </c>
      <c r="T20" s="57">
        <v>1495.412</v>
      </c>
      <c r="U20" s="54" t="s">
        <v>25</v>
      </c>
      <c r="V20" s="54">
        <v>22503</v>
      </c>
      <c r="W20" s="78" t="s">
        <v>42</v>
      </c>
      <c r="X20" s="88">
        <f t="shared" si="1"/>
        <v>7.561386661221513</v>
      </c>
      <c r="Y20" s="88">
        <f t="shared" si="2"/>
        <v>7.559924041270542</v>
      </c>
      <c r="Z20" s="7"/>
    </row>
    <row r="21" spans="1:26" ht="25.5">
      <c r="A21" s="6">
        <v>12</v>
      </c>
      <c r="B21" s="37" t="s">
        <v>34</v>
      </c>
      <c r="C21" s="37" t="s">
        <v>22</v>
      </c>
      <c r="D21" s="37" t="s">
        <v>23</v>
      </c>
      <c r="E21" s="37" t="s">
        <v>24</v>
      </c>
      <c r="F21" s="37"/>
      <c r="G21" s="81" t="s">
        <v>35</v>
      </c>
      <c r="H21" s="6">
        <v>1</v>
      </c>
      <c r="I21" s="38">
        <v>14963.171</v>
      </c>
      <c r="J21" s="58"/>
      <c r="K21" s="58"/>
      <c r="L21" s="58"/>
      <c r="M21" s="39">
        <v>14963.171</v>
      </c>
      <c r="N21" s="58"/>
      <c r="O21" s="52">
        <v>5177.328</v>
      </c>
      <c r="P21" s="58">
        <v>14963.171</v>
      </c>
      <c r="Q21" s="58">
        <v>21866.109</v>
      </c>
      <c r="R21" s="40">
        <f t="shared" si="0"/>
        <v>1</v>
      </c>
      <c r="S21" s="41">
        <v>543.172</v>
      </c>
      <c r="T21" s="41">
        <v>796.735</v>
      </c>
      <c r="U21" s="20" t="s">
        <v>25</v>
      </c>
      <c r="V21" s="20">
        <v>21866.109</v>
      </c>
      <c r="W21" s="77" t="s">
        <v>30</v>
      </c>
      <c r="X21" s="89">
        <f t="shared" si="1"/>
        <v>46.13285512810085</v>
      </c>
      <c r="Y21" s="89">
        <f t="shared" si="2"/>
        <v>46.13285512810085</v>
      </c>
      <c r="Z21" s="7"/>
    </row>
    <row r="22" spans="1:26" ht="25.5">
      <c r="A22" s="6">
        <v>13</v>
      </c>
      <c r="B22" s="37" t="s">
        <v>43</v>
      </c>
      <c r="C22" s="37" t="s">
        <v>44</v>
      </c>
      <c r="D22" s="37" t="s">
        <v>23</v>
      </c>
      <c r="E22" s="37" t="s">
        <v>24</v>
      </c>
      <c r="F22" s="37"/>
      <c r="G22" s="6" t="s">
        <v>51</v>
      </c>
      <c r="H22" s="6">
        <v>2</v>
      </c>
      <c r="I22" s="38">
        <v>13670.722</v>
      </c>
      <c r="J22" s="52"/>
      <c r="K22" s="52">
        <v>13670.722</v>
      </c>
      <c r="L22" s="52"/>
      <c r="M22" s="52"/>
      <c r="N22" s="52"/>
      <c r="O22" s="52">
        <v>10274.715</v>
      </c>
      <c r="P22" s="38">
        <v>14273.786</v>
      </c>
      <c r="Q22" s="38">
        <v>24104.617</v>
      </c>
      <c r="R22" s="53">
        <f t="shared" si="0"/>
        <v>0.9577502422973134</v>
      </c>
      <c r="S22" s="42">
        <v>-21506.566</v>
      </c>
      <c r="T22" s="42">
        <v>-5198.617</v>
      </c>
      <c r="U22" s="20" t="s">
        <v>25</v>
      </c>
      <c r="V22" s="20">
        <f>20016.963+3606.403</f>
        <v>23623.365999999998</v>
      </c>
      <c r="W22" s="78" t="s">
        <v>45</v>
      </c>
      <c r="X22" s="89">
        <f t="shared" si="1"/>
        <v>68.87332484878222</v>
      </c>
      <c r="Y22" s="89">
        <f t="shared" si="2"/>
        <v>72.80262154405597</v>
      </c>
      <c r="Z22" s="7"/>
    </row>
    <row r="23" spans="1:26" ht="15">
      <c r="A23" s="6">
        <v>14</v>
      </c>
      <c r="B23" s="37" t="s">
        <v>36</v>
      </c>
      <c r="C23" s="37"/>
      <c r="D23" s="37" t="s">
        <v>32</v>
      </c>
      <c r="E23" s="37" t="s">
        <v>37</v>
      </c>
      <c r="F23" s="37"/>
      <c r="G23" s="6" t="s">
        <v>38</v>
      </c>
      <c r="H23" s="6">
        <v>6</v>
      </c>
      <c r="I23" s="38">
        <v>8718</v>
      </c>
      <c r="J23" s="38">
        <v>8718</v>
      </c>
      <c r="K23" s="38"/>
      <c r="L23" s="38"/>
      <c r="M23" s="38"/>
      <c r="N23" s="38"/>
      <c r="O23" s="38">
        <v>290956</v>
      </c>
      <c r="P23" s="38">
        <v>319771</v>
      </c>
      <c r="Q23" s="38">
        <v>415173</v>
      </c>
      <c r="R23" s="53">
        <f t="shared" si="0"/>
        <v>0.02726326027063117</v>
      </c>
      <c r="S23" s="38">
        <v>-17146</v>
      </c>
      <c r="T23" s="38">
        <v>-6494</v>
      </c>
      <c r="U23" s="20" t="s">
        <v>25</v>
      </c>
      <c r="V23" s="20">
        <v>9631</v>
      </c>
      <c r="W23" s="77" t="s">
        <v>30</v>
      </c>
      <c r="X23" s="88">
        <f t="shared" si="1"/>
        <v>29.83447529638397</v>
      </c>
      <c r="Y23" s="88">
        <f t="shared" si="2"/>
        <v>10.472585455379674</v>
      </c>
      <c r="Z23" s="9"/>
    </row>
    <row r="24" spans="1:26" ht="25.5">
      <c r="A24" s="6">
        <v>15</v>
      </c>
      <c r="B24" s="37" t="s">
        <v>52</v>
      </c>
      <c r="C24" s="37" t="s">
        <v>53</v>
      </c>
      <c r="D24" s="37" t="s">
        <v>48</v>
      </c>
      <c r="E24" s="37" t="s">
        <v>37</v>
      </c>
      <c r="F24" s="37"/>
      <c r="G24" s="81" t="s">
        <v>35</v>
      </c>
      <c r="H24" s="6">
        <v>1</v>
      </c>
      <c r="I24" s="14">
        <v>8500</v>
      </c>
      <c r="J24" s="42"/>
      <c r="K24" s="42"/>
      <c r="L24" s="42"/>
      <c r="M24" s="42"/>
      <c r="N24" s="42"/>
      <c r="O24" s="15">
        <v>8465.076</v>
      </c>
      <c r="P24" s="15">
        <v>8500</v>
      </c>
      <c r="Q24" s="15">
        <v>8085</v>
      </c>
      <c r="R24" s="48">
        <f t="shared" si="0"/>
        <v>1</v>
      </c>
      <c r="S24" s="42" t="s">
        <v>29</v>
      </c>
      <c r="T24" s="42" t="s">
        <v>29</v>
      </c>
      <c r="U24" s="42" t="s">
        <v>49</v>
      </c>
      <c r="V24" s="22">
        <v>8085</v>
      </c>
      <c r="W24" s="79" t="s">
        <v>55</v>
      </c>
      <c r="X24" s="88">
        <f t="shared" si="1"/>
        <v>-4.88235294117647</v>
      </c>
      <c r="Y24" s="88">
        <f t="shared" si="2"/>
        <v>-4.88235294117647</v>
      </c>
      <c r="Z24" s="9"/>
    </row>
    <row r="25" spans="1:26" ht="25.5">
      <c r="A25" s="6">
        <v>16</v>
      </c>
      <c r="B25" s="37" t="s">
        <v>56</v>
      </c>
      <c r="C25" s="37" t="s">
        <v>57</v>
      </c>
      <c r="D25" s="37" t="s">
        <v>23</v>
      </c>
      <c r="E25" s="37" t="s">
        <v>37</v>
      </c>
      <c r="F25" s="37"/>
      <c r="G25" s="6" t="s">
        <v>58</v>
      </c>
      <c r="H25" s="6">
        <v>3</v>
      </c>
      <c r="I25" s="16">
        <v>7218</v>
      </c>
      <c r="J25" s="15">
        <v>5702.22</v>
      </c>
      <c r="K25" s="41"/>
      <c r="L25" s="41"/>
      <c r="M25" s="15">
        <v>1515.78</v>
      </c>
      <c r="N25" s="41"/>
      <c r="O25" s="15">
        <v>8544</v>
      </c>
      <c r="P25" s="17">
        <v>7218</v>
      </c>
      <c r="Q25" s="17">
        <v>6936</v>
      </c>
      <c r="R25" s="59">
        <f t="shared" si="0"/>
        <v>1</v>
      </c>
      <c r="S25" s="15">
        <v>-1273</v>
      </c>
      <c r="T25" s="15">
        <v>6.5</v>
      </c>
      <c r="U25" s="20" t="s">
        <v>25</v>
      </c>
      <c r="V25" s="22">
        <v>6936</v>
      </c>
      <c r="W25" s="74" t="s">
        <v>42</v>
      </c>
      <c r="X25" s="88">
        <f t="shared" si="1"/>
        <v>-3.906899418121363</v>
      </c>
      <c r="Y25" s="88">
        <f t="shared" si="2"/>
        <v>-3.906899418121363</v>
      </c>
      <c r="Z25" s="9"/>
    </row>
    <row r="26" spans="1:26" ht="15">
      <c r="A26" s="28">
        <v>17</v>
      </c>
      <c r="B26" s="70" t="s">
        <v>59</v>
      </c>
      <c r="C26" s="70"/>
      <c r="D26" s="70"/>
      <c r="E26" s="70" t="s">
        <v>37</v>
      </c>
      <c r="F26" s="70"/>
      <c r="G26" s="70" t="s">
        <v>35</v>
      </c>
      <c r="H26" s="28">
        <v>1</v>
      </c>
      <c r="I26" s="28" t="s">
        <v>132</v>
      </c>
      <c r="J26" s="61"/>
      <c r="K26" s="61"/>
      <c r="L26" s="61"/>
      <c r="M26" s="61"/>
      <c r="N26" s="61"/>
      <c r="O26" s="61"/>
      <c r="P26" s="61"/>
      <c r="Q26" s="61"/>
      <c r="R26" s="62"/>
      <c r="S26" s="61"/>
      <c r="T26" s="61"/>
      <c r="U26" s="60" t="s">
        <v>25</v>
      </c>
      <c r="V26" s="60"/>
      <c r="W26" s="74" t="s">
        <v>55</v>
      </c>
      <c r="X26" s="88" t="e">
        <f t="shared" si="1"/>
        <v>#DIV/0!</v>
      </c>
      <c r="Y26" s="88" t="e">
        <f t="shared" si="2"/>
        <v>#VALUE!</v>
      </c>
      <c r="Z26" s="9"/>
    </row>
    <row r="27" spans="1:26" ht="15">
      <c r="A27" s="6">
        <v>18</v>
      </c>
      <c r="B27" s="37" t="s">
        <v>60</v>
      </c>
      <c r="C27" s="37"/>
      <c r="D27" s="37" t="s">
        <v>23</v>
      </c>
      <c r="E27" s="37" t="s">
        <v>24</v>
      </c>
      <c r="F27" s="37"/>
      <c r="G27" s="6" t="s">
        <v>51</v>
      </c>
      <c r="H27" s="6">
        <v>2</v>
      </c>
      <c r="I27" s="42">
        <v>5763.128</v>
      </c>
      <c r="J27" s="42"/>
      <c r="K27" s="55">
        <v>5053.356</v>
      </c>
      <c r="L27" s="55"/>
      <c r="M27" s="55"/>
      <c r="N27" s="55">
        <v>709.772</v>
      </c>
      <c r="O27" s="55">
        <v>2994.644</v>
      </c>
      <c r="P27" s="38">
        <v>5988.258</v>
      </c>
      <c r="Q27" s="42" t="s">
        <v>29</v>
      </c>
      <c r="R27" s="48">
        <f aca="true" t="shared" si="3" ref="R27:R37">I27/P27</f>
        <v>0.9624047594475722</v>
      </c>
      <c r="S27" s="42">
        <v>2432.608</v>
      </c>
      <c r="T27" s="42" t="s">
        <v>29</v>
      </c>
      <c r="U27" s="42" t="s">
        <v>29</v>
      </c>
      <c r="V27" s="42" t="s">
        <v>29</v>
      </c>
      <c r="W27" s="74" t="s">
        <v>55</v>
      </c>
      <c r="X27" s="88" t="e">
        <f t="shared" si="1"/>
        <v>#VALUE!</v>
      </c>
      <c r="Y27" s="88" t="e">
        <f t="shared" si="2"/>
        <v>#VALUE!</v>
      </c>
      <c r="Z27" s="9"/>
    </row>
    <row r="28" spans="1:26" ht="15">
      <c r="A28" s="6">
        <v>19</v>
      </c>
      <c r="B28" s="37" t="s">
        <v>63</v>
      </c>
      <c r="C28" s="37"/>
      <c r="D28" s="37" t="s">
        <v>64</v>
      </c>
      <c r="E28" s="37" t="s">
        <v>37</v>
      </c>
      <c r="F28" s="37"/>
      <c r="G28" s="6" t="s">
        <v>144</v>
      </c>
      <c r="H28" s="6">
        <v>4</v>
      </c>
      <c r="I28" s="42">
        <v>5683</v>
      </c>
      <c r="J28" s="42">
        <v>5623.3</v>
      </c>
      <c r="K28" s="42"/>
      <c r="L28" s="42">
        <v>59.7</v>
      </c>
      <c r="M28" s="42"/>
      <c r="N28" s="42"/>
      <c r="O28" s="42">
        <v>5639</v>
      </c>
      <c r="P28" s="42">
        <v>5683</v>
      </c>
      <c r="Q28" s="38" t="s">
        <v>29</v>
      </c>
      <c r="R28" s="48">
        <f t="shared" si="3"/>
        <v>1</v>
      </c>
      <c r="S28" s="42">
        <v>231.1</v>
      </c>
      <c r="T28" s="42" t="s">
        <v>29</v>
      </c>
      <c r="U28" s="42" t="s">
        <v>29</v>
      </c>
      <c r="V28" s="42" t="s">
        <v>29</v>
      </c>
      <c r="W28" s="74" t="s">
        <v>55</v>
      </c>
      <c r="X28" s="88" t="e">
        <f t="shared" si="1"/>
        <v>#VALUE!</v>
      </c>
      <c r="Y28" s="88" t="e">
        <f t="shared" si="2"/>
        <v>#VALUE!</v>
      </c>
      <c r="Z28" s="9"/>
    </row>
    <row r="29" spans="1:26" ht="15">
      <c r="A29" s="6">
        <v>20</v>
      </c>
      <c r="B29" s="37" t="s">
        <v>61</v>
      </c>
      <c r="C29" s="37"/>
      <c r="D29" s="37" t="s">
        <v>62</v>
      </c>
      <c r="E29" s="37" t="s">
        <v>37</v>
      </c>
      <c r="F29" s="37"/>
      <c r="G29" s="81" t="s">
        <v>145</v>
      </c>
      <c r="H29" s="81">
        <v>1</v>
      </c>
      <c r="I29" s="41">
        <v>5460</v>
      </c>
      <c r="J29" s="63">
        <v>5296.6</v>
      </c>
      <c r="K29" s="18">
        <v>0</v>
      </c>
      <c r="L29" s="18">
        <v>48</v>
      </c>
      <c r="M29" s="18">
        <v>75.4</v>
      </c>
      <c r="N29" s="18">
        <v>40</v>
      </c>
      <c r="O29" s="18">
        <v>6534</v>
      </c>
      <c r="P29" s="19">
        <v>5515</v>
      </c>
      <c r="Q29" s="19">
        <v>4880</v>
      </c>
      <c r="R29" s="48">
        <f t="shared" si="3"/>
        <v>0.9900271985494107</v>
      </c>
      <c r="S29" s="18">
        <v>19</v>
      </c>
      <c r="T29" s="18">
        <v>21</v>
      </c>
      <c r="U29" s="20" t="s">
        <v>25</v>
      </c>
      <c r="V29" s="20">
        <v>4681</v>
      </c>
      <c r="W29" s="78" t="s">
        <v>42</v>
      </c>
      <c r="X29" s="88">
        <f t="shared" si="1"/>
        <v>-11.514052583862194</v>
      </c>
      <c r="Y29" s="88">
        <f t="shared" si="2"/>
        <v>-14.267399267399266</v>
      </c>
      <c r="Z29" s="9"/>
    </row>
    <row r="30" spans="1:26" ht="15">
      <c r="A30" s="6">
        <v>21</v>
      </c>
      <c r="B30" s="37" t="s">
        <v>65</v>
      </c>
      <c r="C30" s="37"/>
      <c r="D30" s="37" t="s">
        <v>48</v>
      </c>
      <c r="E30" s="37" t="s">
        <v>37</v>
      </c>
      <c r="F30" s="37"/>
      <c r="G30" s="6" t="s">
        <v>66</v>
      </c>
      <c r="H30" s="6">
        <v>4</v>
      </c>
      <c r="I30" s="42">
        <v>5168</v>
      </c>
      <c r="J30" s="42">
        <v>4843</v>
      </c>
      <c r="K30" s="42"/>
      <c r="L30" s="42">
        <v>28</v>
      </c>
      <c r="M30" s="42">
        <v>297</v>
      </c>
      <c r="N30" s="42"/>
      <c r="O30" s="42">
        <v>4125</v>
      </c>
      <c r="P30" s="38">
        <v>5168</v>
      </c>
      <c r="Q30" s="42">
        <v>6057</v>
      </c>
      <c r="R30" s="48">
        <f t="shared" si="3"/>
        <v>1</v>
      </c>
      <c r="S30" s="42">
        <v>166</v>
      </c>
      <c r="T30" s="42">
        <v>212</v>
      </c>
      <c r="U30" s="20" t="s">
        <v>25</v>
      </c>
      <c r="V30" s="20">
        <v>6057</v>
      </c>
      <c r="W30" s="74" t="s">
        <v>55</v>
      </c>
      <c r="X30" s="88">
        <f t="shared" si="1"/>
        <v>17.20201238390093</v>
      </c>
      <c r="Y30" s="88">
        <f t="shared" si="2"/>
        <v>17.20201238390093</v>
      </c>
      <c r="Z30" s="9"/>
    </row>
    <row r="31" spans="1:26" ht="60">
      <c r="A31" s="6">
        <v>22</v>
      </c>
      <c r="B31" s="37" t="s">
        <v>81</v>
      </c>
      <c r="C31" s="37"/>
      <c r="D31" s="37" t="s">
        <v>23</v>
      </c>
      <c r="E31" s="37" t="s">
        <v>37</v>
      </c>
      <c r="F31" s="37"/>
      <c r="G31" s="84" t="s">
        <v>54</v>
      </c>
      <c r="H31" s="6">
        <v>1</v>
      </c>
      <c r="I31" s="42">
        <v>5000.496835</v>
      </c>
      <c r="J31" s="55">
        <v>3335.022418</v>
      </c>
      <c r="K31" s="55">
        <v>754.533841</v>
      </c>
      <c r="L31" s="55">
        <v>665.256103</v>
      </c>
      <c r="M31" s="55">
        <v>245.684473</v>
      </c>
      <c r="N31" s="42"/>
      <c r="O31" s="42">
        <v>5271.095754</v>
      </c>
      <c r="P31" s="42">
        <v>5000.496835</v>
      </c>
      <c r="Q31" s="42">
        <v>3457.714908</v>
      </c>
      <c r="R31" s="48">
        <f t="shared" si="3"/>
        <v>1</v>
      </c>
      <c r="S31" s="42" t="s">
        <v>82</v>
      </c>
      <c r="T31" s="42" t="s">
        <v>82</v>
      </c>
      <c r="U31" s="42" t="s">
        <v>25</v>
      </c>
      <c r="V31" s="20">
        <v>3457.71</v>
      </c>
      <c r="W31" s="78" t="s">
        <v>42</v>
      </c>
      <c r="X31" s="88">
        <f t="shared" si="1"/>
        <v>-30.852572812397348</v>
      </c>
      <c r="Y31" s="88">
        <f t="shared" si="2"/>
        <v>-30.852670962644453</v>
      </c>
      <c r="Z31" s="9"/>
    </row>
    <row r="32" spans="1:26" ht="15">
      <c r="A32" s="6">
        <v>23</v>
      </c>
      <c r="B32" s="37" t="s">
        <v>123</v>
      </c>
      <c r="C32" s="37"/>
      <c r="D32" s="37" t="s">
        <v>124</v>
      </c>
      <c r="E32" s="37" t="s">
        <v>24</v>
      </c>
      <c r="F32" s="37"/>
      <c r="G32" s="6" t="s">
        <v>146</v>
      </c>
      <c r="H32" s="6">
        <v>3</v>
      </c>
      <c r="I32" s="38">
        <f>SUM(J32:N32)</f>
        <v>4672.462</v>
      </c>
      <c r="J32" s="42"/>
      <c r="K32" s="42"/>
      <c r="L32" s="42"/>
      <c r="M32" s="42"/>
      <c r="N32" s="42">
        <f>1198.99+3473.472</f>
        <v>4672.462</v>
      </c>
      <c r="O32" s="42">
        <v>3070.975</v>
      </c>
      <c r="P32" s="38">
        <v>17057.489</v>
      </c>
      <c r="Q32" s="42">
        <v>42087.945</v>
      </c>
      <c r="R32" s="48">
        <f t="shared" si="3"/>
        <v>0.2739243742147511</v>
      </c>
      <c r="S32" s="42">
        <v>549</v>
      </c>
      <c r="T32" s="42">
        <v>-9676.476</v>
      </c>
      <c r="U32" s="20" t="s">
        <v>25</v>
      </c>
      <c r="V32" s="20">
        <v>9643.015</v>
      </c>
      <c r="W32" s="75" t="s">
        <v>125</v>
      </c>
      <c r="X32" s="89">
        <f t="shared" si="1"/>
        <v>146.7417390683939</v>
      </c>
      <c r="Y32" s="89">
        <f t="shared" si="2"/>
        <v>106.37974155809076</v>
      </c>
      <c r="Z32" s="9"/>
    </row>
    <row r="33" spans="1:26" ht="15">
      <c r="A33" s="6">
        <v>24</v>
      </c>
      <c r="B33" s="37" t="s">
        <v>74</v>
      </c>
      <c r="C33" s="37"/>
      <c r="D33" s="37" t="s">
        <v>75</v>
      </c>
      <c r="E33" s="37" t="s">
        <v>37</v>
      </c>
      <c r="F33" s="37"/>
      <c r="G33" s="6" t="s">
        <v>76</v>
      </c>
      <c r="H33" s="6">
        <v>8</v>
      </c>
      <c r="I33" s="41">
        <v>4250</v>
      </c>
      <c r="J33" s="41"/>
      <c r="K33" s="41"/>
      <c r="L33" s="41"/>
      <c r="M33" s="14">
        <v>4250</v>
      </c>
      <c r="N33" s="41"/>
      <c r="O33" s="14">
        <v>2497</v>
      </c>
      <c r="P33" s="23">
        <v>4250</v>
      </c>
      <c r="Q33" s="23">
        <v>4898</v>
      </c>
      <c r="R33" s="59">
        <f t="shared" si="3"/>
        <v>1</v>
      </c>
      <c r="S33" s="14">
        <v>36.6</v>
      </c>
      <c r="T33" s="14">
        <v>46.1</v>
      </c>
      <c r="U33" s="20" t="s">
        <v>25</v>
      </c>
      <c r="V33" s="22">
        <v>4898</v>
      </c>
      <c r="W33" s="78" t="s">
        <v>42</v>
      </c>
      <c r="X33" s="88">
        <f t="shared" si="1"/>
        <v>15.24705882352941</v>
      </c>
      <c r="Y33" s="88">
        <f t="shared" si="2"/>
        <v>15.24705882352941</v>
      </c>
      <c r="Z33" s="24"/>
    </row>
    <row r="34" spans="1:26" ht="25.5">
      <c r="A34" s="6">
        <v>25</v>
      </c>
      <c r="B34" s="37" t="s">
        <v>130</v>
      </c>
      <c r="C34" s="37" t="s">
        <v>22</v>
      </c>
      <c r="D34" s="37" t="s">
        <v>23</v>
      </c>
      <c r="E34" s="37" t="s">
        <v>24</v>
      </c>
      <c r="F34" s="37"/>
      <c r="G34" s="83" t="s">
        <v>141</v>
      </c>
      <c r="H34" s="6">
        <v>3</v>
      </c>
      <c r="I34" s="38">
        <v>4126.525</v>
      </c>
      <c r="J34" s="22"/>
      <c r="K34" s="22"/>
      <c r="L34" s="22"/>
      <c r="M34" s="22">
        <v>4126.525</v>
      </c>
      <c r="N34" s="22"/>
      <c r="O34" s="22">
        <v>4515.222</v>
      </c>
      <c r="P34" s="38">
        <v>4125.525</v>
      </c>
      <c r="Q34" s="22">
        <v>2255.397</v>
      </c>
      <c r="R34" s="48">
        <f t="shared" si="3"/>
        <v>1.000242393392356</v>
      </c>
      <c r="S34" s="22">
        <v>-12585</v>
      </c>
      <c r="T34" s="22">
        <v>-695.328</v>
      </c>
      <c r="U34" s="20" t="s">
        <v>25</v>
      </c>
      <c r="V34" s="22">
        <v>2255.398</v>
      </c>
      <c r="W34" s="78" t="s">
        <v>30</v>
      </c>
      <c r="X34" s="88">
        <f t="shared" si="1"/>
        <v>-45.330667006017414</v>
      </c>
      <c r="Y34" s="88">
        <f t="shared" si="2"/>
        <v>-45.34389104634043</v>
      </c>
      <c r="Z34" s="9"/>
    </row>
    <row r="35" spans="1:26" ht="15.75">
      <c r="A35" s="6">
        <v>26</v>
      </c>
      <c r="B35" s="37" t="s">
        <v>77</v>
      </c>
      <c r="C35" s="37"/>
      <c r="D35" s="37" t="s">
        <v>69</v>
      </c>
      <c r="E35" s="37" t="s">
        <v>24</v>
      </c>
      <c r="F35" s="37"/>
      <c r="G35" s="81" t="s">
        <v>78</v>
      </c>
      <c r="H35" s="81">
        <v>7</v>
      </c>
      <c r="I35" s="42">
        <v>3500.8</v>
      </c>
      <c r="J35" s="64">
        <v>3329.63</v>
      </c>
      <c r="K35" s="65">
        <v>171.17</v>
      </c>
      <c r="L35" s="42"/>
      <c r="M35" s="42"/>
      <c r="N35" s="42"/>
      <c r="O35" s="64">
        <v>2954.41</v>
      </c>
      <c r="P35" s="38">
        <v>3758.006</v>
      </c>
      <c r="Q35" s="42">
        <v>4685.6</v>
      </c>
      <c r="R35" s="48">
        <f t="shared" si="3"/>
        <v>0.9315578527548919</v>
      </c>
      <c r="S35" s="64">
        <v>6.261</v>
      </c>
      <c r="T35" s="64">
        <v>29.675</v>
      </c>
      <c r="U35" s="42" t="s">
        <v>29</v>
      </c>
      <c r="V35" s="42" t="s">
        <v>29</v>
      </c>
      <c r="W35" s="78" t="s">
        <v>79</v>
      </c>
      <c r="X35" s="88">
        <f t="shared" si="1"/>
        <v>24.683143134949773</v>
      </c>
      <c r="Y35" s="88" t="e">
        <f t="shared" si="2"/>
        <v>#VALUE!</v>
      </c>
      <c r="Z35" s="7"/>
    </row>
    <row r="36" spans="1:26" ht="25.5">
      <c r="A36" s="6">
        <v>27</v>
      </c>
      <c r="B36" s="37" t="s">
        <v>80</v>
      </c>
      <c r="C36" s="37"/>
      <c r="D36" s="37" t="s">
        <v>23</v>
      </c>
      <c r="E36" s="37" t="s">
        <v>24</v>
      </c>
      <c r="F36" s="37"/>
      <c r="G36" s="6" t="s">
        <v>147</v>
      </c>
      <c r="H36" s="6">
        <v>7</v>
      </c>
      <c r="I36" s="42">
        <v>3304.098</v>
      </c>
      <c r="J36" s="42">
        <v>3304.098</v>
      </c>
      <c r="K36" s="42"/>
      <c r="L36" s="42"/>
      <c r="M36" s="42"/>
      <c r="N36" s="42"/>
      <c r="O36" s="42">
        <v>3112.083</v>
      </c>
      <c r="P36" s="38">
        <v>3494.872</v>
      </c>
      <c r="Q36" s="42">
        <v>3883.474</v>
      </c>
      <c r="R36" s="48">
        <f t="shared" si="3"/>
        <v>0.945413165346256</v>
      </c>
      <c r="S36" s="42">
        <v>163.158</v>
      </c>
      <c r="T36" s="42">
        <v>461.926</v>
      </c>
      <c r="U36" s="42" t="s">
        <v>29</v>
      </c>
      <c r="V36" s="42" t="s">
        <v>29</v>
      </c>
      <c r="W36" s="78" t="s">
        <v>42</v>
      </c>
      <c r="X36" s="88">
        <f t="shared" si="1"/>
        <v>11.119205510244734</v>
      </c>
      <c r="Y36" s="88" t="e">
        <f t="shared" si="2"/>
        <v>#VALUE!</v>
      </c>
      <c r="Z36" s="9"/>
    </row>
    <row r="37" spans="1:26" ht="25.5">
      <c r="A37" s="6">
        <v>28</v>
      </c>
      <c r="B37" s="37" t="s">
        <v>83</v>
      </c>
      <c r="C37" s="37" t="s">
        <v>44</v>
      </c>
      <c r="D37" s="37" t="s">
        <v>23</v>
      </c>
      <c r="E37" s="37" t="s">
        <v>24</v>
      </c>
      <c r="F37" s="37"/>
      <c r="G37" s="6" t="s">
        <v>51</v>
      </c>
      <c r="H37" s="6">
        <v>2</v>
      </c>
      <c r="I37" s="42">
        <v>3153.91</v>
      </c>
      <c r="J37" s="42"/>
      <c r="K37" s="42">
        <v>3153.91</v>
      </c>
      <c r="L37" s="42"/>
      <c r="M37" s="42"/>
      <c r="N37" s="42"/>
      <c r="O37" s="42">
        <v>2199.715</v>
      </c>
      <c r="P37" s="38">
        <v>3314.906</v>
      </c>
      <c r="Q37" s="42">
        <v>4306.638</v>
      </c>
      <c r="R37" s="48">
        <f t="shared" si="3"/>
        <v>0.9514327103091309</v>
      </c>
      <c r="S37" s="42">
        <v>2857.886</v>
      </c>
      <c r="T37" s="42">
        <v>85.827</v>
      </c>
      <c r="U37" s="20" t="s">
        <v>25</v>
      </c>
      <c r="V37" s="20">
        <v>4231.454</v>
      </c>
      <c r="W37" s="78" t="s">
        <v>42</v>
      </c>
      <c r="X37" s="89">
        <f t="shared" si="1"/>
        <v>29.917349089235106</v>
      </c>
      <c r="Y37" s="89">
        <f t="shared" si="2"/>
        <v>34.165337628530935</v>
      </c>
      <c r="Z37" s="9"/>
    </row>
    <row r="38" spans="1:26" ht="25.5">
      <c r="A38" s="6">
        <v>29</v>
      </c>
      <c r="B38" s="37" t="s">
        <v>67</v>
      </c>
      <c r="C38" s="37" t="s">
        <v>68</v>
      </c>
      <c r="D38" s="37" t="s">
        <v>69</v>
      </c>
      <c r="E38" s="37" t="s">
        <v>70</v>
      </c>
      <c r="F38" s="37"/>
      <c r="G38" s="81" t="s">
        <v>71</v>
      </c>
      <c r="H38" s="81">
        <v>1</v>
      </c>
      <c r="I38" s="66">
        <f>SUM(J38:N38)</f>
        <v>3114</v>
      </c>
      <c r="J38" s="42">
        <v>3114</v>
      </c>
      <c r="K38" s="42"/>
      <c r="L38" s="42" t="s">
        <v>29</v>
      </c>
      <c r="M38" s="42" t="s">
        <v>29</v>
      </c>
      <c r="N38" s="42"/>
      <c r="O38" s="42">
        <v>4809.727</v>
      </c>
      <c r="P38" s="38">
        <v>5104.438</v>
      </c>
      <c r="Q38" s="42" t="s">
        <v>29</v>
      </c>
      <c r="R38" s="42" t="s">
        <v>29</v>
      </c>
      <c r="S38" s="42">
        <v>114.605</v>
      </c>
      <c r="T38" s="42" t="s">
        <v>29</v>
      </c>
      <c r="U38" s="42" t="s">
        <v>29</v>
      </c>
      <c r="V38" s="42" t="s">
        <v>29</v>
      </c>
      <c r="W38" s="74" t="s">
        <v>55</v>
      </c>
      <c r="X38" s="88" t="e">
        <f t="shared" si="1"/>
        <v>#VALUE!</v>
      </c>
      <c r="Y38" s="88" t="e">
        <f t="shared" si="2"/>
        <v>#VALUE!</v>
      </c>
      <c r="Z38" s="9"/>
    </row>
    <row r="39" spans="1:26" ht="25.5">
      <c r="A39" s="6">
        <v>30</v>
      </c>
      <c r="B39" s="37" t="s">
        <v>149</v>
      </c>
      <c r="C39" s="37" t="s">
        <v>44</v>
      </c>
      <c r="D39" s="37" t="s">
        <v>23</v>
      </c>
      <c r="E39" s="37" t="s">
        <v>24</v>
      </c>
      <c r="F39" s="37"/>
      <c r="G39" s="6" t="s">
        <v>148</v>
      </c>
      <c r="H39" s="6"/>
      <c r="I39" s="42">
        <v>3107.521</v>
      </c>
      <c r="J39" s="42"/>
      <c r="K39" s="55">
        <v>3052.201</v>
      </c>
      <c r="L39" s="55"/>
      <c r="M39" s="55">
        <v>55.32</v>
      </c>
      <c r="N39" s="42"/>
      <c r="O39" s="42">
        <v>1371.927</v>
      </c>
      <c r="P39" s="42">
        <v>3141.08</v>
      </c>
      <c r="Q39" s="42">
        <v>3481.597</v>
      </c>
      <c r="R39" s="43">
        <f aca="true" t="shared" si="4" ref="R39:R45">I39/P39</f>
        <v>0.9893160951010481</v>
      </c>
      <c r="S39" s="42">
        <v>2499.087</v>
      </c>
      <c r="T39" s="42">
        <v>900.416</v>
      </c>
      <c r="U39" s="20" t="s">
        <v>25</v>
      </c>
      <c r="V39" s="20">
        <v>3453.089</v>
      </c>
      <c r="W39" s="76" t="s">
        <v>50</v>
      </c>
      <c r="X39" s="88">
        <f t="shared" si="1"/>
        <v>10.840761776204372</v>
      </c>
      <c r="Y39" s="88">
        <f t="shared" si="2"/>
        <v>11.120375373167219</v>
      </c>
      <c r="Z39" s="27"/>
    </row>
    <row r="40" spans="1:26" ht="15">
      <c r="A40" s="6">
        <v>31</v>
      </c>
      <c r="B40" s="37" t="s">
        <v>87</v>
      </c>
      <c r="C40" s="37"/>
      <c r="D40" s="37" t="s">
        <v>23</v>
      </c>
      <c r="E40" s="37" t="s">
        <v>37</v>
      </c>
      <c r="F40" s="37"/>
      <c r="G40" s="6" t="s">
        <v>76</v>
      </c>
      <c r="H40" s="6">
        <v>8</v>
      </c>
      <c r="I40" s="42">
        <v>3018.9410000000003</v>
      </c>
      <c r="J40" s="42">
        <v>2274.501</v>
      </c>
      <c r="K40" s="42"/>
      <c r="L40" s="42"/>
      <c r="M40" s="42">
        <v>598.44</v>
      </c>
      <c r="N40" s="42">
        <v>146</v>
      </c>
      <c r="O40" s="67">
        <v>3626.831</v>
      </c>
      <c r="P40" s="67">
        <v>3084.441</v>
      </c>
      <c r="Q40" s="67">
        <v>3151.595</v>
      </c>
      <c r="R40" s="43">
        <f t="shared" si="4"/>
        <v>0.9787643855077793</v>
      </c>
      <c r="S40" s="67">
        <v>-124.273</v>
      </c>
      <c r="T40" s="67">
        <v>37.201</v>
      </c>
      <c r="U40" s="20" t="s">
        <v>25</v>
      </c>
      <c r="V40" s="20">
        <v>2951</v>
      </c>
      <c r="W40" s="80" t="s">
        <v>55</v>
      </c>
      <c r="X40" s="88">
        <f t="shared" si="1"/>
        <v>2.1771854284131225</v>
      </c>
      <c r="Y40" s="88">
        <f t="shared" si="2"/>
        <v>-2.250491149048632</v>
      </c>
      <c r="Z40" s="7"/>
    </row>
    <row r="41" spans="1:26" ht="15">
      <c r="A41" s="6">
        <v>32</v>
      </c>
      <c r="B41" s="37" t="s">
        <v>101</v>
      </c>
      <c r="C41" s="37"/>
      <c r="D41" s="37" t="s">
        <v>23</v>
      </c>
      <c r="E41" s="37" t="s">
        <v>24</v>
      </c>
      <c r="F41" s="37"/>
      <c r="G41" s="84" t="s">
        <v>102</v>
      </c>
      <c r="H41" s="6">
        <v>2</v>
      </c>
      <c r="I41" s="55">
        <v>2659.1059999999998</v>
      </c>
      <c r="J41" s="42">
        <v>2633.776</v>
      </c>
      <c r="K41" s="42"/>
      <c r="L41" s="42"/>
      <c r="M41" s="42"/>
      <c r="N41" s="42">
        <v>25.33</v>
      </c>
      <c r="O41" s="42">
        <v>2018.271</v>
      </c>
      <c r="P41" s="42">
        <v>2674.69</v>
      </c>
      <c r="Q41" s="42">
        <v>2750.114</v>
      </c>
      <c r="R41" s="48">
        <f t="shared" si="4"/>
        <v>0.9941735303904377</v>
      </c>
      <c r="S41" s="42">
        <v>1630.316</v>
      </c>
      <c r="T41" s="42">
        <v>907.157</v>
      </c>
      <c r="U41" s="20" t="s">
        <v>25</v>
      </c>
      <c r="V41" s="20">
        <f>2706.19+27.011</f>
        <v>2733.201</v>
      </c>
      <c r="W41" s="78" t="s">
        <v>103</v>
      </c>
      <c r="X41" s="88">
        <f t="shared" si="1"/>
        <v>2.8199155790016777</v>
      </c>
      <c r="Y41" s="88">
        <f t="shared" si="2"/>
        <v>2.7864628187067484</v>
      </c>
      <c r="Z41" s="9"/>
    </row>
    <row r="42" spans="1:26" ht="25.5">
      <c r="A42" s="6">
        <v>33</v>
      </c>
      <c r="B42" s="37" t="s">
        <v>72</v>
      </c>
      <c r="C42" s="37"/>
      <c r="D42" s="37" t="s">
        <v>23</v>
      </c>
      <c r="E42" s="37" t="s">
        <v>37</v>
      </c>
      <c r="F42" s="37"/>
      <c r="G42" s="6" t="s">
        <v>73</v>
      </c>
      <c r="H42" s="6">
        <v>2</v>
      </c>
      <c r="I42" s="42">
        <v>2584.826</v>
      </c>
      <c r="J42" s="20"/>
      <c r="K42" s="42">
        <v>2291</v>
      </c>
      <c r="L42" s="21">
        <v>32</v>
      </c>
      <c r="M42" s="42">
        <v>261.826</v>
      </c>
      <c r="N42" s="42"/>
      <c r="O42" s="21">
        <v>4212</v>
      </c>
      <c r="P42" s="21">
        <v>4679</v>
      </c>
      <c r="Q42" s="21">
        <v>6924</v>
      </c>
      <c r="R42" s="48">
        <f t="shared" si="4"/>
        <v>0.5524312887369096</v>
      </c>
      <c r="S42" s="21">
        <v>1531</v>
      </c>
      <c r="T42" s="21">
        <v>3135</v>
      </c>
      <c r="U42" s="20" t="s">
        <v>25</v>
      </c>
      <c r="V42" s="20">
        <v>3937</v>
      </c>
      <c r="W42" s="78" t="s">
        <v>42</v>
      </c>
      <c r="X42" s="89">
        <f aca="true" t="shared" si="5" ref="X42:X58">(Q42-P42)/P42*100</f>
        <v>47.98033767899123</v>
      </c>
      <c r="Y42" s="89">
        <f aca="true" t="shared" si="6" ref="Y42:Y58">(V42-I42)/I42*100</f>
        <v>52.311993147701244</v>
      </c>
      <c r="Z42" s="7"/>
    </row>
    <row r="43" spans="1:26" ht="15">
      <c r="A43" s="6">
        <v>34</v>
      </c>
      <c r="B43" s="37" t="s">
        <v>93</v>
      </c>
      <c r="C43" s="37"/>
      <c r="D43" s="37" t="s">
        <v>23</v>
      </c>
      <c r="E43" s="37" t="s">
        <v>24</v>
      </c>
      <c r="F43" s="37"/>
      <c r="G43" s="6" t="s">
        <v>137</v>
      </c>
      <c r="H43" s="6">
        <v>5</v>
      </c>
      <c r="I43" s="69">
        <v>2438.952</v>
      </c>
      <c r="J43" s="72">
        <v>2438.952</v>
      </c>
      <c r="K43" s="69"/>
      <c r="L43" s="69"/>
      <c r="M43" s="69"/>
      <c r="N43" s="69"/>
      <c r="O43" s="69">
        <v>2431.443</v>
      </c>
      <c r="P43" s="69">
        <v>2446.578</v>
      </c>
      <c r="Q43" s="69">
        <v>1688.407</v>
      </c>
      <c r="R43" s="43">
        <f t="shared" si="4"/>
        <v>0.9968829933073869</v>
      </c>
      <c r="S43" s="69">
        <v>131.042</v>
      </c>
      <c r="T43" s="69">
        <v>92.388</v>
      </c>
      <c r="U43" s="20" t="s">
        <v>25</v>
      </c>
      <c r="V43" s="68">
        <f>1185.442+433.035+65.571</f>
        <v>1684.048</v>
      </c>
      <c r="W43" s="78" t="s">
        <v>94</v>
      </c>
      <c r="X43" s="88">
        <f t="shared" si="5"/>
        <v>-30.98903856733773</v>
      </c>
      <c r="Y43" s="88">
        <f t="shared" si="6"/>
        <v>-30.9519826548452</v>
      </c>
      <c r="Z43" s="9"/>
    </row>
    <row r="44" spans="1:26" ht="25.5">
      <c r="A44" s="6">
        <v>35</v>
      </c>
      <c r="B44" s="37" t="s">
        <v>91</v>
      </c>
      <c r="C44" s="37"/>
      <c r="D44" s="37" t="s">
        <v>23</v>
      </c>
      <c r="E44" s="37" t="s">
        <v>37</v>
      </c>
      <c r="F44" s="37"/>
      <c r="G44" s="6" t="s">
        <v>92</v>
      </c>
      <c r="H44" s="6">
        <v>7</v>
      </c>
      <c r="I44" s="42">
        <v>2169.57</v>
      </c>
      <c r="J44" s="42">
        <v>2163.244</v>
      </c>
      <c r="K44" s="42"/>
      <c r="L44" s="42"/>
      <c r="M44" s="42">
        <v>5.267</v>
      </c>
      <c r="N44" s="42">
        <v>1.059</v>
      </c>
      <c r="O44" s="26">
        <v>2304.079</v>
      </c>
      <c r="P44" s="26">
        <v>2454.21</v>
      </c>
      <c r="Q44" s="26">
        <v>2729.242</v>
      </c>
      <c r="R44" s="43">
        <f t="shared" si="4"/>
        <v>0.8840197049152274</v>
      </c>
      <c r="S44" s="63">
        <v>57.454</v>
      </c>
      <c r="T44" s="16">
        <v>80.579</v>
      </c>
      <c r="U44" s="20" t="s">
        <v>25</v>
      </c>
      <c r="V44" s="20">
        <v>2421.733</v>
      </c>
      <c r="W44" s="78" t="s">
        <v>42</v>
      </c>
      <c r="X44" s="88">
        <f t="shared" si="5"/>
        <v>11.206538967733003</v>
      </c>
      <c r="Y44" s="88">
        <f t="shared" si="6"/>
        <v>11.6227178657522</v>
      </c>
      <c r="Z44" s="9"/>
    </row>
    <row r="45" spans="1:26" ht="25.5">
      <c r="A45" s="6">
        <v>36</v>
      </c>
      <c r="B45" s="37" t="s">
        <v>107</v>
      </c>
      <c r="C45" s="37"/>
      <c r="D45" s="37" t="s">
        <v>108</v>
      </c>
      <c r="E45" s="37" t="s">
        <v>24</v>
      </c>
      <c r="F45" s="37"/>
      <c r="G45" s="6" t="s">
        <v>109</v>
      </c>
      <c r="H45" s="6">
        <v>7</v>
      </c>
      <c r="I45" s="42">
        <v>2051.9179999999997</v>
      </c>
      <c r="J45" s="55">
        <v>1496.5549999999998</v>
      </c>
      <c r="K45" s="42"/>
      <c r="L45" s="42"/>
      <c r="M45" s="42"/>
      <c r="N45" s="55">
        <v>555.363</v>
      </c>
      <c r="O45" s="42">
        <v>2198.276</v>
      </c>
      <c r="P45" s="42">
        <v>2218.3</v>
      </c>
      <c r="Q45" s="42">
        <v>299.725</v>
      </c>
      <c r="R45" s="48">
        <f t="shared" si="4"/>
        <v>0.9249957174412836</v>
      </c>
      <c r="S45" s="42">
        <v>-150.98</v>
      </c>
      <c r="T45" s="42">
        <v>191.938</v>
      </c>
      <c r="U45" s="42" t="s">
        <v>29</v>
      </c>
      <c r="V45" s="42" t="s">
        <v>29</v>
      </c>
      <c r="W45" s="78" t="s">
        <v>110</v>
      </c>
      <c r="X45" s="88">
        <f t="shared" si="5"/>
        <v>-86.48852725059731</v>
      </c>
      <c r="Y45" s="88" t="e">
        <f t="shared" si="6"/>
        <v>#VALUE!</v>
      </c>
      <c r="Z45" s="9"/>
    </row>
    <row r="46" spans="1:26" ht="15">
      <c r="A46" s="6">
        <v>37</v>
      </c>
      <c r="B46" s="37" t="s">
        <v>117</v>
      </c>
      <c r="C46" s="37"/>
      <c r="D46" s="37" t="s">
        <v>69</v>
      </c>
      <c r="E46" s="37" t="s">
        <v>24</v>
      </c>
      <c r="F46" s="37"/>
      <c r="G46" s="6" t="s">
        <v>51</v>
      </c>
      <c r="H46" s="6">
        <v>2</v>
      </c>
      <c r="I46" s="42">
        <v>1834.0230000000001</v>
      </c>
      <c r="J46" s="42"/>
      <c r="K46" s="55">
        <v>1154.874</v>
      </c>
      <c r="L46" s="42">
        <v>68.817</v>
      </c>
      <c r="M46" s="42"/>
      <c r="N46" s="42">
        <v>610.332</v>
      </c>
      <c r="O46" s="42">
        <v>1893.558</v>
      </c>
      <c r="P46" s="42">
        <v>2083.531</v>
      </c>
      <c r="Q46" s="42">
        <v>2369.641</v>
      </c>
      <c r="R46" s="48">
        <v>0.9685591885751585</v>
      </c>
      <c r="S46" s="42">
        <v>477.957</v>
      </c>
      <c r="T46" s="42">
        <v>142.748</v>
      </c>
      <c r="U46" s="42" t="s">
        <v>29</v>
      </c>
      <c r="V46" s="42" t="s">
        <v>29</v>
      </c>
      <c r="W46" s="78" t="s">
        <v>42</v>
      </c>
      <c r="X46" s="88">
        <f t="shared" si="5"/>
        <v>13.731977110011808</v>
      </c>
      <c r="Y46" s="88" t="e">
        <f t="shared" si="6"/>
        <v>#VALUE!</v>
      </c>
      <c r="Z46" s="9"/>
    </row>
    <row r="47" spans="1:26" ht="25.5">
      <c r="A47" s="6">
        <v>38</v>
      </c>
      <c r="B47" s="37" t="s">
        <v>111</v>
      </c>
      <c r="C47" s="37"/>
      <c r="D47" s="37" t="s">
        <v>23</v>
      </c>
      <c r="E47" s="37" t="s">
        <v>24</v>
      </c>
      <c r="F47" s="37"/>
      <c r="G47" s="6" t="s">
        <v>112</v>
      </c>
      <c r="H47" s="6">
        <v>8</v>
      </c>
      <c r="I47" s="55">
        <v>1757.703</v>
      </c>
      <c r="J47" s="55">
        <v>1757.703</v>
      </c>
      <c r="K47" s="42"/>
      <c r="L47" s="42"/>
      <c r="M47" s="42"/>
      <c r="N47" s="42"/>
      <c r="O47" s="42">
        <v>1725.45</v>
      </c>
      <c r="P47" s="42">
        <v>2145.144</v>
      </c>
      <c r="Q47" s="42">
        <v>2876.82</v>
      </c>
      <c r="R47" s="48">
        <f>I47/P47</f>
        <v>0.8193869502466968</v>
      </c>
      <c r="S47" s="42">
        <v>59.704</v>
      </c>
      <c r="T47" s="42">
        <v>89.419</v>
      </c>
      <c r="U47" s="20" t="s">
        <v>25</v>
      </c>
      <c r="V47" s="20">
        <v>2342.876</v>
      </c>
      <c r="W47" s="78" t="s">
        <v>42</v>
      </c>
      <c r="X47" s="89">
        <f t="shared" si="5"/>
        <v>34.10847943075153</v>
      </c>
      <c r="Y47" s="89">
        <f t="shared" si="6"/>
        <v>33.29191564217619</v>
      </c>
      <c r="Z47" s="9"/>
    </row>
    <row r="48" spans="1:26" ht="38.25">
      <c r="A48" s="6">
        <v>39</v>
      </c>
      <c r="B48" s="37" t="s">
        <v>118</v>
      </c>
      <c r="C48" s="37" t="s">
        <v>119</v>
      </c>
      <c r="D48" s="37" t="s">
        <v>23</v>
      </c>
      <c r="E48" s="37" t="s">
        <v>24</v>
      </c>
      <c r="F48" s="37"/>
      <c r="G48" s="6" t="s">
        <v>120</v>
      </c>
      <c r="H48" s="6">
        <v>7</v>
      </c>
      <c r="I48" s="42">
        <v>1594.2949999999998</v>
      </c>
      <c r="J48" s="42">
        <v>1512.464</v>
      </c>
      <c r="K48" s="42"/>
      <c r="L48" s="42"/>
      <c r="M48" s="42"/>
      <c r="N48" s="42">
        <v>81.831</v>
      </c>
      <c r="O48" s="42">
        <v>1532.49</v>
      </c>
      <c r="P48" s="42">
        <v>2013.084</v>
      </c>
      <c r="Q48" s="42">
        <v>2774.981</v>
      </c>
      <c r="R48" s="48">
        <f>I48/P48</f>
        <v>0.7919664554484561</v>
      </c>
      <c r="S48" s="42">
        <v>-923.237</v>
      </c>
      <c r="T48" s="42">
        <v>-190.117</v>
      </c>
      <c r="U48" s="20" t="s">
        <v>25</v>
      </c>
      <c r="V48" s="20">
        <f>2657.675+104.584</f>
        <v>2762.259</v>
      </c>
      <c r="W48" s="78" t="s">
        <v>42</v>
      </c>
      <c r="X48" s="89">
        <f t="shared" si="5"/>
        <v>37.847253269113466</v>
      </c>
      <c r="Y48" s="89">
        <f t="shared" si="6"/>
        <v>73.2589639934893</v>
      </c>
      <c r="Z48" s="9"/>
    </row>
    <row r="49" spans="1:26" ht="15">
      <c r="A49" s="6">
        <v>40</v>
      </c>
      <c r="B49" s="70" t="s">
        <v>95</v>
      </c>
      <c r="C49" s="70"/>
      <c r="D49" s="70"/>
      <c r="E49" s="70" t="s">
        <v>37</v>
      </c>
      <c r="F49" s="70"/>
      <c r="G49" s="28" t="s">
        <v>142</v>
      </c>
      <c r="H49" s="28">
        <v>5</v>
      </c>
      <c r="I49" s="28" t="s">
        <v>132</v>
      </c>
      <c r="J49" s="30"/>
      <c r="K49" s="29"/>
      <c r="L49" s="29"/>
      <c r="M49" s="29"/>
      <c r="N49" s="29"/>
      <c r="O49" s="30"/>
      <c r="P49" s="31"/>
      <c r="Q49" s="31"/>
      <c r="R49" s="71"/>
      <c r="S49" s="30"/>
      <c r="T49" s="30"/>
      <c r="U49" s="60" t="s">
        <v>25</v>
      </c>
      <c r="V49" s="60"/>
      <c r="W49" s="78" t="s">
        <v>42</v>
      </c>
      <c r="X49" s="88" t="e">
        <f t="shared" si="5"/>
        <v>#DIV/0!</v>
      </c>
      <c r="Y49" s="88" t="e">
        <f t="shared" si="6"/>
        <v>#VALUE!</v>
      </c>
      <c r="Z49" s="9"/>
    </row>
    <row r="50" spans="1:26" ht="15">
      <c r="A50" s="6">
        <v>41</v>
      </c>
      <c r="B50" s="37" t="s">
        <v>113</v>
      </c>
      <c r="C50" s="37" t="s">
        <v>22</v>
      </c>
      <c r="D50" s="37" t="s">
        <v>23</v>
      </c>
      <c r="E50" s="37" t="s">
        <v>24</v>
      </c>
      <c r="F50" s="37"/>
      <c r="G50" s="6" t="s">
        <v>150</v>
      </c>
      <c r="H50" s="6">
        <v>3</v>
      </c>
      <c r="I50" s="42">
        <v>1550.4650000000001</v>
      </c>
      <c r="J50" s="42"/>
      <c r="K50" s="42"/>
      <c r="L50" s="42"/>
      <c r="M50" s="42">
        <v>1390.103</v>
      </c>
      <c r="N50" s="42">
        <v>160.362</v>
      </c>
      <c r="O50" s="42">
        <v>1993.697</v>
      </c>
      <c r="P50" s="42">
        <v>1562.466</v>
      </c>
      <c r="Q50" s="49" t="s">
        <v>29</v>
      </c>
      <c r="R50" s="48">
        <f aca="true" t="shared" si="7" ref="R50:R56">I50/P50</f>
        <v>0.992319192865637</v>
      </c>
      <c r="S50" s="42">
        <v>-257.518</v>
      </c>
      <c r="T50" s="49" t="s">
        <v>29</v>
      </c>
      <c r="U50" s="42" t="s">
        <v>29</v>
      </c>
      <c r="V50" s="42" t="s">
        <v>29</v>
      </c>
      <c r="W50" s="78" t="s">
        <v>42</v>
      </c>
      <c r="X50" s="88" t="e">
        <f t="shared" si="5"/>
        <v>#VALUE!</v>
      </c>
      <c r="Y50" s="88" t="e">
        <f t="shared" si="6"/>
        <v>#VALUE!</v>
      </c>
      <c r="Z50" s="7"/>
    </row>
    <row r="51" spans="1:26" ht="15">
      <c r="A51" s="6">
        <v>42</v>
      </c>
      <c r="B51" s="37" t="s">
        <v>114</v>
      </c>
      <c r="C51" s="6" t="s">
        <v>115</v>
      </c>
      <c r="D51" s="37" t="s">
        <v>23</v>
      </c>
      <c r="E51" s="37" t="s">
        <v>24</v>
      </c>
      <c r="F51" s="37"/>
      <c r="G51" s="6" t="s">
        <v>100</v>
      </c>
      <c r="H51" s="6">
        <v>8</v>
      </c>
      <c r="I51" s="42">
        <v>1458.045</v>
      </c>
      <c r="J51" s="42">
        <v>812.941</v>
      </c>
      <c r="K51" s="42"/>
      <c r="L51" s="42"/>
      <c r="M51" s="42">
        <v>623.893</v>
      </c>
      <c r="N51" s="42">
        <v>21.211</v>
      </c>
      <c r="O51" s="42">
        <v>1124.33</v>
      </c>
      <c r="P51" s="42">
        <v>1498.956</v>
      </c>
      <c r="Q51" s="42">
        <v>1202.663</v>
      </c>
      <c r="R51" s="48">
        <f t="shared" si="7"/>
        <v>0.9727070040748362</v>
      </c>
      <c r="S51" s="42">
        <v>11.227</v>
      </c>
      <c r="T51" s="42">
        <v>11.319</v>
      </c>
      <c r="U51" s="20" t="s">
        <v>25</v>
      </c>
      <c r="V51" s="20">
        <v>1175.837</v>
      </c>
      <c r="W51" s="78" t="s">
        <v>42</v>
      </c>
      <c r="X51" s="88">
        <f t="shared" si="5"/>
        <v>-19.76662423713571</v>
      </c>
      <c r="Y51" s="88">
        <f t="shared" si="6"/>
        <v>-19.355232520258294</v>
      </c>
      <c r="Z51" s="9"/>
    </row>
    <row r="52" spans="1:26" ht="15">
      <c r="A52" s="6">
        <v>43</v>
      </c>
      <c r="B52" s="37" t="s">
        <v>121</v>
      </c>
      <c r="C52" s="37"/>
      <c r="D52" s="37" t="s">
        <v>108</v>
      </c>
      <c r="E52" s="37" t="s">
        <v>37</v>
      </c>
      <c r="F52" s="37"/>
      <c r="G52" s="6" t="s">
        <v>122</v>
      </c>
      <c r="H52" s="6">
        <v>6</v>
      </c>
      <c r="I52" s="69">
        <v>1342</v>
      </c>
      <c r="J52" s="41"/>
      <c r="K52" s="41"/>
      <c r="L52" s="41"/>
      <c r="M52" s="41"/>
      <c r="N52" s="41"/>
      <c r="O52" s="41">
        <v>1166.368</v>
      </c>
      <c r="P52" s="41">
        <v>1341.631</v>
      </c>
      <c r="Q52" s="49" t="s">
        <v>29</v>
      </c>
      <c r="R52" s="48">
        <f t="shared" si="7"/>
        <v>1.0002750383674794</v>
      </c>
      <c r="S52" s="41">
        <v>-15.85</v>
      </c>
      <c r="T52" s="49" t="s">
        <v>29</v>
      </c>
      <c r="U52" s="42" t="s">
        <v>29</v>
      </c>
      <c r="V52" s="42" t="s">
        <v>29</v>
      </c>
      <c r="W52" s="78" t="s">
        <v>42</v>
      </c>
      <c r="X52" s="88" t="e">
        <f t="shared" si="5"/>
        <v>#VALUE!</v>
      </c>
      <c r="Y52" s="88" t="e">
        <f t="shared" si="6"/>
        <v>#VALUE!</v>
      </c>
      <c r="Z52" s="9"/>
    </row>
    <row r="53" spans="1:26" ht="15">
      <c r="A53" s="6">
        <v>44</v>
      </c>
      <c r="B53" s="37" t="s">
        <v>99</v>
      </c>
      <c r="C53" s="37"/>
      <c r="D53" s="37" t="s">
        <v>23</v>
      </c>
      <c r="E53" s="37" t="s">
        <v>24</v>
      </c>
      <c r="F53" s="37"/>
      <c r="G53" s="6" t="s">
        <v>112</v>
      </c>
      <c r="H53" s="6">
        <v>8</v>
      </c>
      <c r="I53" s="41">
        <v>1333</v>
      </c>
      <c r="J53" s="41">
        <v>1333</v>
      </c>
      <c r="K53" s="41"/>
      <c r="L53" s="41"/>
      <c r="M53" s="41"/>
      <c r="N53" s="41"/>
      <c r="O53" s="41">
        <v>2442</v>
      </c>
      <c r="P53" s="41">
        <v>2709</v>
      </c>
      <c r="Q53" s="41">
        <v>2551</v>
      </c>
      <c r="R53" s="48">
        <f t="shared" si="7"/>
        <v>0.49206349206349204</v>
      </c>
      <c r="S53" s="41">
        <v>38</v>
      </c>
      <c r="T53" s="41">
        <v>-186</v>
      </c>
      <c r="U53" s="20" t="s">
        <v>25</v>
      </c>
      <c r="V53" s="22">
        <f>913+321</f>
        <v>1234</v>
      </c>
      <c r="W53" s="78" t="s">
        <v>42</v>
      </c>
      <c r="X53" s="88">
        <f t="shared" si="5"/>
        <v>-5.832410483573274</v>
      </c>
      <c r="Y53" s="88">
        <f t="shared" si="6"/>
        <v>-7.4268567141785455</v>
      </c>
      <c r="Z53" s="7"/>
    </row>
    <row r="54" spans="1:26" ht="38.25">
      <c r="A54" s="6">
        <v>45</v>
      </c>
      <c r="B54" s="37" t="s">
        <v>126</v>
      </c>
      <c r="C54" s="37" t="s">
        <v>127</v>
      </c>
      <c r="D54" s="37" t="s">
        <v>23</v>
      </c>
      <c r="E54" s="37" t="s">
        <v>24</v>
      </c>
      <c r="F54" s="37"/>
      <c r="G54" s="6" t="s">
        <v>51</v>
      </c>
      <c r="H54" s="6">
        <v>2</v>
      </c>
      <c r="I54" s="38">
        <v>1167.576</v>
      </c>
      <c r="J54" s="42"/>
      <c r="K54" s="42">
        <v>830.852</v>
      </c>
      <c r="L54" s="42"/>
      <c r="M54" s="42">
        <v>336.724</v>
      </c>
      <c r="N54" s="42"/>
      <c r="O54" s="42">
        <v>1273.651</v>
      </c>
      <c r="P54" s="38">
        <v>1193.008</v>
      </c>
      <c r="Q54" s="49" t="s">
        <v>29</v>
      </c>
      <c r="R54" s="48">
        <f t="shared" si="7"/>
        <v>0.9786824564462266</v>
      </c>
      <c r="S54" s="42">
        <v>6.204</v>
      </c>
      <c r="T54" s="49" t="s">
        <v>29</v>
      </c>
      <c r="U54" s="42" t="s">
        <v>29</v>
      </c>
      <c r="V54" s="42" t="s">
        <v>29</v>
      </c>
      <c r="W54" s="78" t="s">
        <v>42</v>
      </c>
      <c r="X54" s="88" t="e">
        <f t="shared" si="5"/>
        <v>#VALUE!</v>
      </c>
      <c r="Y54" s="88" t="e">
        <f t="shared" si="6"/>
        <v>#VALUE!</v>
      </c>
      <c r="Z54" s="7"/>
    </row>
    <row r="55" spans="1:26" ht="15">
      <c r="A55" s="6">
        <v>46</v>
      </c>
      <c r="B55" s="37" t="s">
        <v>96</v>
      </c>
      <c r="C55" s="37"/>
      <c r="D55" s="37" t="s">
        <v>62</v>
      </c>
      <c r="E55" s="37" t="s">
        <v>37</v>
      </c>
      <c r="F55" s="37"/>
      <c r="G55" s="6" t="s">
        <v>97</v>
      </c>
      <c r="H55" s="6">
        <v>3</v>
      </c>
      <c r="I55" s="42">
        <v>1085.4910000000002</v>
      </c>
      <c r="J55" s="73">
        <v>1.945</v>
      </c>
      <c r="K55" s="42">
        <v>693.932</v>
      </c>
      <c r="L55" s="42">
        <v>98.279</v>
      </c>
      <c r="M55" s="42">
        <v>276.261</v>
      </c>
      <c r="N55" s="42">
        <v>15.074</v>
      </c>
      <c r="O55" s="42">
        <v>1014.649</v>
      </c>
      <c r="P55" s="42">
        <v>1140.001</v>
      </c>
      <c r="Q55" s="42">
        <v>1458.103</v>
      </c>
      <c r="R55" s="48">
        <f t="shared" si="7"/>
        <v>0.9521842524699542</v>
      </c>
      <c r="S55" s="21">
        <v>0.515</v>
      </c>
      <c r="T55" s="21">
        <v>2.692</v>
      </c>
      <c r="U55" s="20" t="s">
        <v>25</v>
      </c>
      <c r="V55" s="20" t="s">
        <v>98</v>
      </c>
      <c r="W55" s="78" t="s">
        <v>42</v>
      </c>
      <c r="X55" s="88">
        <f t="shared" si="5"/>
        <v>27.90365973363182</v>
      </c>
      <c r="Y55" s="88" t="e">
        <f t="shared" si="6"/>
        <v>#VALUE!</v>
      </c>
      <c r="Z55" s="34"/>
    </row>
    <row r="56" spans="1:26" ht="15">
      <c r="A56" s="6">
        <v>47</v>
      </c>
      <c r="B56" s="37" t="s">
        <v>85</v>
      </c>
      <c r="C56" s="37"/>
      <c r="D56" s="37" t="s">
        <v>75</v>
      </c>
      <c r="E56" s="37" t="s">
        <v>37</v>
      </c>
      <c r="F56" s="37"/>
      <c r="G56" s="6" t="s">
        <v>86</v>
      </c>
      <c r="H56" s="6">
        <v>3</v>
      </c>
      <c r="I56" s="69">
        <v>1001</v>
      </c>
      <c r="J56" s="16">
        <v>35</v>
      </c>
      <c r="K56" s="16">
        <v>635</v>
      </c>
      <c r="L56" s="16">
        <v>314</v>
      </c>
      <c r="M56" s="16">
        <v>14</v>
      </c>
      <c r="N56" s="16">
        <v>3</v>
      </c>
      <c r="O56" s="16">
        <v>953</v>
      </c>
      <c r="P56" s="17">
        <v>1001</v>
      </c>
      <c r="Q56" s="17">
        <v>876</v>
      </c>
      <c r="R56" s="43">
        <f t="shared" si="7"/>
        <v>1</v>
      </c>
      <c r="S56" s="16">
        <v>206</v>
      </c>
      <c r="T56" s="16">
        <v>138</v>
      </c>
      <c r="U56" s="20" t="s">
        <v>25</v>
      </c>
      <c r="V56" s="22">
        <v>876</v>
      </c>
      <c r="W56" s="78" t="s">
        <v>42</v>
      </c>
      <c r="X56" s="88">
        <f t="shared" si="5"/>
        <v>-12.487512487512488</v>
      </c>
      <c r="Y56" s="88">
        <f t="shared" si="6"/>
        <v>-12.487512487512488</v>
      </c>
      <c r="Z56" s="9"/>
    </row>
    <row r="57" spans="1:26" ht="15">
      <c r="A57" s="6">
        <v>48</v>
      </c>
      <c r="B57" s="37" t="s">
        <v>131</v>
      </c>
      <c r="C57" s="37"/>
      <c r="D57" s="37" t="s">
        <v>116</v>
      </c>
      <c r="E57" s="37" t="s">
        <v>24</v>
      </c>
      <c r="F57" s="37"/>
      <c r="G57" s="6" t="s">
        <v>151</v>
      </c>
      <c r="H57" s="6">
        <v>7</v>
      </c>
      <c r="I57" s="41">
        <v>981.496</v>
      </c>
      <c r="J57" s="69">
        <v>821.867</v>
      </c>
      <c r="K57" s="41">
        <v>159.629</v>
      </c>
      <c r="L57" s="41"/>
      <c r="M57" s="41"/>
      <c r="N57" s="41"/>
      <c r="O57" s="41">
        <v>1315.675</v>
      </c>
      <c r="P57" s="41">
        <v>1476.092</v>
      </c>
      <c r="Q57" s="41">
        <v>1409.276</v>
      </c>
      <c r="R57" s="59">
        <v>0.6649287442788119</v>
      </c>
      <c r="S57" s="41">
        <v>94.095</v>
      </c>
      <c r="T57" s="41">
        <v>123.554</v>
      </c>
      <c r="U57" s="20" t="s">
        <v>25</v>
      </c>
      <c r="V57" s="22"/>
      <c r="W57" s="78" t="s">
        <v>42</v>
      </c>
      <c r="X57" s="88">
        <f t="shared" si="5"/>
        <v>-4.526547125788909</v>
      </c>
      <c r="Y57" s="88">
        <f t="shared" si="6"/>
        <v>-100</v>
      </c>
      <c r="Z57" s="13"/>
    </row>
    <row r="58" spans="1:25" ht="25.5">
      <c r="A58" s="6">
        <v>49</v>
      </c>
      <c r="B58" s="37" t="s">
        <v>105</v>
      </c>
      <c r="C58" s="37"/>
      <c r="D58" s="37" t="s">
        <v>23</v>
      </c>
      <c r="E58" s="37" t="s">
        <v>24</v>
      </c>
      <c r="F58" s="37"/>
      <c r="G58" s="6" t="s">
        <v>106</v>
      </c>
      <c r="H58" s="6">
        <v>2</v>
      </c>
      <c r="I58" s="42">
        <v>970.567</v>
      </c>
      <c r="J58" s="42"/>
      <c r="K58" s="42">
        <v>970.567</v>
      </c>
      <c r="L58" s="42"/>
      <c r="M58" s="42"/>
      <c r="N58" s="42"/>
      <c r="O58" s="42">
        <v>763.04</v>
      </c>
      <c r="P58" s="42">
        <v>1036.977</v>
      </c>
      <c r="Q58" s="42">
        <v>2092.566</v>
      </c>
      <c r="R58" s="48">
        <f>I58/P58</f>
        <v>0.9359580781444525</v>
      </c>
      <c r="S58" s="42">
        <v>550.83</v>
      </c>
      <c r="T58" s="42">
        <v>-111.975</v>
      </c>
      <c r="U58" s="20" t="s">
        <v>25</v>
      </c>
      <c r="V58" s="20">
        <v>2054.463</v>
      </c>
      <c r="W58" s="78" t="s">
        <v>42</v>
      </c>
      <c r="X58" s="89">
        <f t="shared" si="5"/>
        <v>101.79483247940885</v>
      </c>
      <c r="Y58" s="89">
        <f t="shared" si="6"/>
        <v>111.6765766814656</v>
      </c>
    </row>
    <row r="59" ht="15">
      <c r="B59" s="90" t="s">
        <v>156</v>
      </c>
    </row>
    <row r="60" ht="15">
      <c r="B60" s="82" t="s">
        <v>133</v>
      </c>
    </row>
    <row r="61" ht="25.5">
      <c r="B61" s="82" t="s">
        <v>134</v>
      </c>
    </row>
  </sheetData>
  <sheetProtection/>
  <autoFilter ref="A9:Z9"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78" zoomScaleNormal="78" zoomScalePageLayoutView="0" workbookViewId="0" topLeftCell="A1">
      <pane ySplit="2" topLeftCell="BM48" activePane="bottomLeft" state="frozen"/>
      <selection pane="topLeft" activeCell="A1" sqref="A1"/>
      <selection pane="bottomLeft" activeCell="U15" sqref="U15"/>
    </sheetView>
  </sheetViews>
  <sheetFormatPr defaultColWidth="9.140625" defaultRowHeight="15"/>
  <cols>
    <col min="1" max="2" width="9.57421875" style="35" customWidth="1"/>
    <col min="3" max="3" width="24.8515625" style="7" customWidth="1"/>
    <col min="4" max="4" width="16.140625" style="7" customWidth="1"/>
    <col min="5" max="5" width="18.7109375" style="7" customWidth="1"/>
    <col min="6" max="6" width="13.8515625" style="0" customWidth="1"/>
    <col min="7" max="7" width="13.140625" style="0" customWidth="1"/>
    <col min="8" max="8" width="13.8515625" style="0" customWidth="1"/>
    <col min="9" max="9" width="11.140625" style="0" customWidth="1"/>
    <col min="10" max="10" width="17.8515625" style="0" customWidth="1"/>
    <col min="11" max="11" width="13.8515625" style="0" customWidth="1"/>
    <col min="12" max="14" width="11.00390625" style="0" customWidth="1"/>
    <col min="15" max="15" width="11.7109375" style="0" customWidth="1"/>
    <col min="16" max="16" width="12.28125" style="0" customWidth="1"/>
    <col min="17" max="17" width="12.57421875" style="0" customWidth="1"/>
    <col min="18" max="18" width="8.7109375" style="0" customWidth="1"/>
    <col min="19" max="19" width="9.140625" style="35" customWidth="1"/>
  </cols>
  <sheetData>
    <row r="1" ht="15">
      <c r="A1" s="81" t="s">
        <v>288</v>
      </c>
    </row>
    <row r="2" spans="1:18" ht="127.5">
      <c r="A2" s="92" t="s">
        <v>0</v>
      </c>
      <c r="B2" s="92" t="s">
        <v>215</v>
      </c>
      <c r="C2" s="92" t="s">
        <v>1</v>
      </c>
      <c r="D2" s="92" t="s">
        <v>2</v>
      </c>
      <c r="E2" s="92" t="s">
        <v>183</v>
      </c>
      <c r="F2" s="92" t="s">
        <v>216</v>
      </c>
      <c r="G2" s="134" t="s">
        <v>217</v>
      </c>
      <c r="H2" s="134" t="s">
        <v>218</v>
      </c>
      <c r="I2" s="134" t="s">
        <v>219</v>
      </c>
      <c r="J2" s="134" t="s">
        <v>220</v>
      </c>
      <c r="K2" s="134" t="s">
        <v>221</v>
      </c>
      <c r="L2" s="92" t="s">
        <v>185</v>
      </c>
      <c r="M2" s="92" t="s">
        <v>222</v>
      </c>
      <c r="N2" s="92" t="s">
        <v>223</v>
      </c>
      <c r="O2" s="92" t="s">
        <v>213</v>
      </c>
      <c r="P2" s="93" t="s">
        <v>224</v>
      </c>
      <c r="Q2" s="92" t="s">
        <v>3</v>
      </c>
      <c r="R2" s="92" t="s">
        <v>182</v>
      </c>
    </row>
    <row r="3" spans="1:19" s="7" customFormat="1" ht="15" customHeight="1">
      <c r="A3" s="6">
        <v>1</v>
      </c>
      <c r="B3" s="6">
        <v>1</v>
      </c>
      <c r="C3" s="37" t="s">
        <v>160</v>
      </c>
      <c r="D3" s="37" t="s">
        <v>161</v>
      </c>
      <c r="E3" s="6" t="s">
        <v>195</v>
      </c>
      <c r="F3" s="38">
        <v>1370032</v>
      </c>
      <c r="G3" s="38">
        <v>1254474</v>
      </c>
      <c r="H3" s="38" t="s">
        <v>191</v>
      </c>
      <c r="I3" s="38" t="s">
        <v>191</v>
      </c>
      <c r="J3" s="38" t="s">
        <v>191</v>
      </c>
      <c r="K3" s="38">
        <v>115558</v>
      </c>
      <c r="L3" s="38">
        <v>1510757</v>
      </c>
      <c r="M3" s="38">
        <v>1577465</v>
      </c>
      <c r="N3" s="39">
        <v>86.85023122541547</v>
      </c>
      <c r="O3" s="39">
        <v>318</v>
      </c>
      <c r="P3" s="39">
        <v>6500</v>
      </c>
      <c r="Q3" s="37" t="s">
        <v>23</v>
      </c>
      <c r="R3" s="37" t="s">
        <v>37</v>
      </c>
      <c r="S3" s="9"/>
    </row>
    <row r="4" spans="1:28" s="7" customFormat="1" ht="15" customHeight="1">
      <c r="A4" s="81">
        <v>2</v>
      </c>
      <c r="B4" s="50" t="s">
        <v>191</v>
      </c>
      <c r="C4" s="105" t="s">
        <v>230</v>
      </c>
      <c r="D4" s="105" t="s">
        <v>231</v>
      </c>
      <c r="E4" s="81" t="s">
        <v>197</v>
      </c>
      <c r="F4" s="50">
        <v>80367</v>
      </c>
      <c r="G4" s="50">
        <v>73860</v>
      </c>
      <c r="H4" s="50" t="s">
        <v>191</v>
      </c>
      <c r="I4" s="50" t="s">
        <v>191</v>
      </c>
      <c r="J4" s="50">
        <v>4866</v>
      </c>
      <c r="K4" s="50">
        <v>1641</v>
      </c>
      <c r="L4" s="50">
        <v>83175</v>
      </c>
      <c r="M4" s="50">
        <v>81966</v>
      </c>
      <c r="N4" s="39">
        <v>98.0491911280287</v>
      </c>
      <c r="O4" s="39">
        <v>-22944</v>
      </c>
      <c r="P4" s="120">
        <v>920</v>
      </c>
      <c r="Q4" s="105" t="s">
        <v>32</v>
      </c>
      <c r="R4" s="105" t="s">
        <v>37</v>
      </c>
      <c r="S4" s="107"/>
      <c r="T4" s="107"/>
      <c r="U4" s="107"/>
      <c r="V4" s="107"/>
      <c r="W4" s="107"/>
      <c r="X4" s="107"/>
      <c r="Y4" s="107"/>
      <c r="Z4" s="107"/>
      <c r="AA4" s="107"/>
      <c r="AB4" s="107"/>
    </row>
    <row r="5" spans="1:28" s="99" customFormat="1" ht="15">
      <c r="A5" s="81">
        <v>3</v>
      </c>
      <c r="B5" s="81">
        <v>4</v>
      </c>
      <c r="C5" s="105" t="s">
        <v>159</v>
      </c>
      <c r="D5" s="105"/>
      <c r="E5" s="81" t="s">
        <v>198</v>
      </c>
      <c r="F5" s="38">
        <v>79650</v>
      </c>
      <c r="G5" s="38">
        <v>79650</v>
      </c>
      <c r="H5" s="38" t="s">
        <v>191</v>
      </c>
      <c r="I5" s="38" t="s">
        <v>191</v>
      </c>
      <c r="J5" s="38" t="s">
        <v>191</v>
      </c>
      <c r="K5" s="38" t="s">
        <v>191</v>
      </c>
      <c r="L5" s="38">
        <v>148909.892</v>
      </c>
      <c r="M5" s="38">
        <v>164783.57</v>
      </c>
      <c r="N5" s="39">
        <v>48.33612962748652</v>
      </c>
      <c r="O5" s="39">
        <v>1578.052</v>
      </c>
      <c r="P5" s="38">
        <v>1734.035</v>
      </c>
      <c r="Q5" s="37" t="s">
        <v>75</v>
      </c>
      <c r="R5" s="37" t="s">
        <v>37</v>
      </c>
      <c r="S5" s="107"/>
      <c r="T5" s="7"/>
      <c r="U5" s="7"/>
      <c r="V5" s="7"/>
      <c r="W5" s="7"/>
      <c r="X5" s="7"/>
      <c r="Y5" s="7"/>
      <c r="Z5" s="7"/>
      <c r="AA5" s="7"/>
      <c r="AB5" s="7"/>
    </row>
    <row r="6" spans="1:28" s="98" customFormat="1" ht="25.5">
      <c r="A6" s="81">
        <v>4</v>
      </c>
      <c r="B6" s="81">
        <v>6</v>
      </c>
      <c r="C6" s="105" t="s">
        <v>166</v>
      </c>
      <c r="D6" s="105" t="s">
        <v>161</v>
      </c>
      <c r="E6" s="81" t="s">
        <v>197</v>
      </c>
      <c r="F6" s="50">
        <v>73629</v>
      </c>
      <c r="G6" s="38">
        <v>73337</v>
      </c>
      <c r="H6" s="38" t="s">
        <v>191</v>
      </c>
      <c r="I6" s="38" t="s">
        <v>191</v>
      </c>
      <c r="J6" s="50">
        <v>3</v>
      </c>
      <c r="K6" s="50">
        <v>289</v>
      </c>
      <c r="L6" s="50">
        <v>46943</v>
      </c>
      <c r="M6" s="106">
        <v>73725</v>
      </c>
      <c r="N6" s="39">
        <v>99.86978636826042</v>
      </c>
      <c r="O6" s="38">
        <v>-5027</v>
      </c>
      <c r="P6" s="50">
        <v>2566</v>
      </c>
      <c r="Q6" s="105" t="s">
        <v>258</v>
      </c>
      <c r="R6" s="37" t="s">
        <v>37</v>
      </c>
      <c r="S6" s="107"/>
      <c r="T6" s="107"/>
      <c r="U6" s="107"/>
      <c r="V6" s="107"/>
      <c r="W6" s="107"/>
      <c r="X6" s="107"/>
      <c r="Y6" s="107"/>
      <c r="Z6" s="107"/>
      <c r="AA6" s="107"/>
      <c r="AB6" s="107"/>
    </row>
    <row r="7" spans="1:28" s="98" customFormat="1" ht="15">
      <c r="A7" s="6">
        <v>5</v>
      </c>
      <c r="B7" s="81">
        <v>3</v>
      </c>
      <c r="C7" s="105" t="s">
        <v>128</v>
      </c>
      <c r="D7" s="105"/>
      <c r="E7" s="81" t="s">
        <v>197</v>
      </c>
      <c r="F7" s="50">
        <v>69488</v>
      </c>
      <c r="G7" s="50">
        <v>67195</v>
      </c>
      <c r="H7" s="50" t="s">
        <v>191</v>
      </c>
      <c r="I7" s="50" t="s">
        <v>191</v>
      </c>
      <c r="J7" s="50">
        <v>820</v>
      </c>
      <c r="K7" s="50">
        <v>1473</v>
      </c>
      <c r="L7" s="50">
        <v>68200</v>
      </c>
      <c r="M7" s="106">
        <v>69488</v>
      </c>
      <c r="N7" s="39">
        <v>100</v>
      </c>
      <c r="O7" s="106">
        <v>4468</v>
      </c>
      <c r="P7" s="106">
        <v>6115</v>
      </c>
      <c r="Q7" s="105" t="s">
        <v>32</v>
      </c>
      <c r="R7" s="105" t="s">
        <v>37</v>
      </c>
      <c r="S7" s="107"/>
      <c r="T7" s="107"/>
      <c r="U7" s="107"/>
      <c r="V7" s="107"/>
      <c r="W7" s="107"/>
      <c r="X7" s="107"/>
      <c r="Y7" s="107"/>
      <c r="Z7" s="107"/>
      <c r="AA7" s="107"/>
      <c r="AB7" s="107"/>
    </row>
    <row r="8" spans="1:19" s="108" customFormat="1" ht="25.5">
      <c r="A8" s="81">
        <v>6</v>
      </c>
      <c r="B8" s="50" t="s">
        <v>191</v>
      </c>
      <c r="C8" s="105" t="s">
        <v>165</v>
      </c>
      <c r="D8" s="105" t="s">
        <v>44</v>
      </c>
      <c r="E8" s="81" t="s">
        <v>201</v>
      </c>
      <c r="F8" s="50">
        <v>57508</v>
      </c>
      <c r="G8" s="50" t="s">
        <v>191</v>
      </c>
      <c r="H8" s="38">
        <v>45902</v>
      </c>
      <c r="I8" s="38">
        <v>6638</v>
      </c>
      <c r="J8" s="38" t="s">
        <v>191</v>
      </c>
      <c r="K8" s="38">
        <v>4968</v>
      </c>
      <c r="L8" s="50">
        <v>53472</v>
      </c>
      <c r="M8" s="106">
        <v>58025</v>
      </c>
      <c r="N8" s="39">
        <v>99.1090047393365</v>
      </c>
      <c r="O8" s="39">
        <v>-5086</v>
      </c>
      <c r="P8" s="106">
        <v>42422</v>
      </c>
      <c r="Q8" s="105" t="s">
        <v>32</v>
      </c>
      <c r="R8" s="37" t="s">
        <v>37</v>
      </c>
      <c r="S8" s="107"/>
    </row>
    <row r="9" spans="1:18" s="107" customFormat="1" ht="13.5" customHeight="1">
      <c r="A9" s="81">
        <v>7</v>
      </c>
      <c r="B9" s="50" t="s">
        <v>191</v>
      </c>
      <c r="C9" s="105" t="s">
        <v>254</v>
      </c>
      <c r="D9" s="105"/>
      <c r="E9" s="81" t="s">
        <v>197</v>
      </c>
      <c r="F9" s="50">
        <v>57449</v>
      </c>
      <c r="G9" s="50">
        <v>57449</v>
      </c>
      <c r="H9" s="50" t="s">
        <v>191</v>
      </c>
      <c r="I9" s="50" t="s">
        <v>191</v>
      </c>
      <c r="J9" s="50" t="s">
        <v>191</v>
      </c>
      <c r="K9" s="50" t="s">
        <v>191</v>
      </c>
      <c r="L9" s="50">
        <v>57215</v>
      </c>
      <c r="M9" s="50">
        <v>57449</v>
      </c>
      <c r="N9" s="50">
        <v>100</v>
      </c>
      <c r="O9" s="50">
        <v>3039</v>
      </c>
      <c r="P9" s="50">
        <v>5176</v>
      </c>
      <c r="Q9" s="105" t="s">
        <v>23</v>
      </c>
      <c r="R9" s="105" t="s">
        <v>37</v>
      </c>
    </row>
    <row r="10" spans="1:28" s="108" customFormat="1" ht="15">
      <c r="A10" s="81">
        <v>8</v>
      </c>
      <c r="B10" s="81">
        <v>7</v>
      </c>
      <c r="C10" s="105" t="s">
        <v>226</v>
      </c>
      <c r="D10" s="105" t="s">
        <v>161</v>
      </c>
      <c r="E10" s="81" t="s">
        <v>199</v>
      </c>
      <c r="F10" s="50">
        <v>51379</v>
      </c>
      <c r="G10" s="50">
        <v>4936</v>
      </c>
      <c r="H10" s="38">
        <v>2393</v>
      </c>
      <c r="I10" s="50">
        <v>203</v>
      </c>
      <c r="J10" s="50">
        <v>43847</v>
      </c>
      <c r="K10" s="38" t="s">
        <v>191</v>
      </c>
      <c r="L10" s="50">
        <v>42505</v>
      </c>
      <c r="M10" s="106">
        <v>51483</v>
      </c>
      <c r="N10" s="39">
        <v>99.79799157003283</v>
      </c>
      <c r="O10" s="106">
        <v>2831</v>
      </c>
      <c r="P10" s="106">
        <v>3244</v>
      </c>
      <c r="Q10" s="105" t="s">
        <v>32</v>
      </c>
      <c r="R10" s="105" t="s">
        <v>37</v>
      </c>
      <c r="S10" s="100"/>
      <c r="T10" s="98"/>
      <c r="U10" s="98"/>
      <c r="V10" s="98"/>
      <c r="W10" s="98"/>
      <c r="X10" s="98"/>
      <c r="Y10" s="98"/>
      <c r="Z10" s="98"/>
      <c r="AA10" s="98"/>
      <c r="AB10" s="98"/>
    </row>
    <row r="11" spans="1:18" s="107" customFormat="1" ht="40.5" customHeight="1">
      <c r="A11" s="6">
        <v>9</v>
      </c>
      <c r="B11" s="81">
        <v>8</v>
      </c>
      <c r="C11" s="105" t="s">
        <v>104</v>
      </c>
      <c r="D11" s="105"/>
      <c r="E11" s="81" t="s">
        <v>196</v>
      </c>
      <c r="F11" s="50">
        <v>35863</v>
      </c>
      <c r="G11" s="50">
        <v>17549</v>
      </c>
      <c r="H11" s="50">
        <v>3780</v>
      </c>
      <c r="I11" s="50">
        <v>612</v>
      </c>
      <c r="J11" s="50">
        <v>12088</v>
      </c>
      <c r="K11" s="50">
        <v>1833</v>
      </c>
      <c r="L11" s="50">
        <v>41645</v>
      </c>
      <c r="M11" s="106">
        <v>37021</v>
      </c>
      <c r="N11" s="39">
        <v>96.87204559574296</v>
      </c>
      <c r="O11" s="106">
        <v>-11525</v>
      </c>
      <c r="P11" s="106">
        <v>1068</v>
      </c>
      <c r="Q11" s="105" t="s">
        <v>32</v>
      </c>
      <c r="R11" s="105" t="s">
        <v>37</v>
      </c>
    </row>
    <row r="12" spans="1:28" s="100" customFormat="1" ht="25.5">
      <c r="A12" s="81">
        <v>10</v>
      </c>
      <c r="B12" s="81">
        <v>9</v>
      </c>
      <c r="C12" s="105" t="s">
        <v>162</v>
      </c>
      <c r="D12" s="119" t="s">
        <v>214</v>
      </c>
      <c r="E12" s="81" t="s">
        <v>200</v>
      </c>
      <c r="F12" s="50">
        <v>34050</v>
      </c>
      <c r="G12" s="50" t="s">
        <v>191</v>
      </c>
      <c r="H12" s="50">
        <v>3474</v>
      </c>
      <c r="I12" s="50" t="s">
        <v>191</v>
      </c>
      <c r="J12" s="50">
        <v>30576</v>
      </c>
      <c r="K12" s="50" t="s">
        <v>191</v>
      </c>
      <c r="L12" s="50">
        <v>36499</v>
      </c>
      <c r="M12" s="50">
        <v>34079</v>
      </c>
      <c r="N12" s="39">
        <v>99.91490360632648</v>
      </c>
      <c r="O12" s="50">
        <v>741.5</v>
      </c>
      <c r="P12" s="50">
        <v>1330.5</v>
      </c>
      <c r="Q12" s="105" t="s">
        <v>48</v>
      </c>
      <c r="R12" s="105" t="s">
        <v>37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s="100" customFormat="1" ht="40.5" customHeight="1">
      <c r="A13" s="81">
        <v>11</v>
      </c>
      <c r="B13" s="81">
        <v>12</v>
      </c>
      <c r="C13" s="105" t="s">
        <v>164</v>
      </c>
      <c r="D13" s="105" t="s">
        <v>161</v>
      </c>
      <c r="E13" s="81" t="s">
        <v>196</v>
      </c>
      <c r="F13" s="50">
        <v>25811.295</v>
      </c>
      <c r="G13" s="50" t="s">
        <v>191</v>
      </c>
      <c r="H13" s="50" t="s">
        <v>191</v>
      </c>
      <c r="I13" s="50" t="s">
        <v>191</v>
      </c>
      <c r="J13" s="50">
        <v>25811.295</v>
      </c>
      <c r="K13" s="50" t="s">
        <v>191</v>
      </c>
      <c r="L13" s="50">
        <v>21866.109</v>
      </c>
      <c r="M13" s="106">
        <v>25811.295</v>
      </c>
      <c r="N13" s="39">
        <v>100</v>
      </c>
      <c r="O13" s="106">
        <v>796.735</v>
      </c>
      <c r="P13" s="106">
        <v>565.987</v>
      </c>
      <c r="Q13" s="105" t="s">
        <v>23</v>
      </c>
      <c r="R13" s="105" t="s">
        <v>24</v>
      </c>
      <c r="S13" s="107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s="108" customFormat="1" ht="26.25" customHeight="1">
      <c r="A14" s="81">
        <v>12</v>
      </c>
      <c r="B14" s="81">
        <v>10</v>
      </c>
      <c r="C14" s="105" t="s">
        <v>129</v>
      </c>
      <c r="D14" s="105"/>
      <c r="E14" s="81" t="s">
        <v>201</v>
      </c>
      <c r="F14" s="50">
        <f>331.468*67.0349</f>
        <v>22219.9242332</v>
      </c>
      <c r="G14" s="50" t="s">
        <v>284</v>
      </c>
      <c r="H14" s="50" t="s">
        <v>284</v>
      </c>
      <c r="I14" s="50" t="s">
        <v>284</v>
      </c>
      <c r="J14" s="50" t="s">
        <v>284</v>
      </c>
      <c r="K14" s="50" t="s">
        <v>284</v>
      </c>
      <c r="L14" s="50">
        <v>24730.1323668</v>
      </c>
      <c r="M14" s="106">
        <v>22219.9242332</v>
      </c>
      <c r="N14" s="39">
        <v>100</v>
      </c>
      <c r="O14" s="106">
        <v>-2053.0011141</v>
      </c>
      <c r="P14" s="106">
        <v>4106.759078699999</v>
      </c>
      <c r="Q14" s="105" t="s">
        <v>32</v>
      </c>
      <c r="R14" s="105" t="s">
        <v>37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108" customFormat="1" ht="15">
      <c r="A15" s="6">
        <v>13</v>
      </c>
      <c r="B15" s="81">
        <v>11</v>
      </c>
      <c r="C15" s="105" t="s">
        <v>163</v>
      </c>
      <c r="D15" s="96"/>
      <c r="E15" s="81" t="s">
        <v>202</v>
      </c>
      <c r="F15" s="50">
        <v>20611.18641862</v>
      </c>
      <c r="G15" s="50" t="s">
        <v>191</v>
      </c>
      <c r="H15" s="50" t="s">
        <v>191</v>
      </c>
      <c r="I15" s="50" t="s">
        <v>191</v>
      </c>
      <c r="J15" s="50">
        <v>18251.75597575</v>
      </c>
      <c r="K15" s="50">
        <v>2359.4304428699998</v>
      </c>
      <c r="L15" s="50">
        <v>22503.306</v>
      </c>
      <c r="M15" s="106">
        <v>20611.18641862</v>
      </c>
      <c r="N15" s="39">
        <v>100</v>
      </c>
      <c r="O15" s="106">
        <v>1495.412</v>
      </c>
      <c r="P15" s="106">
        <v>825</v>
      </c>
      <c r="Q15" s="105" t="s">
        <v>23</v>
      </c>
      <c r="R15" s="105" t="s">
        <v>37</v>
      </c>
      <c r="S15" s="107"/>
      <c r="T15" s="107"/>
      <c r="U15" s="107"/>
      <c r="V15" s="107"/>
      <c r="W15" s="107"/>
      <c r="X15" s="107"/>
      <c r="Y15" s="107"/>
      <c r="Z15" s="107"/>
      <c r="AA15" s="107"/>
      <c r="AB15" s="107"/>
    </row>
    <row r="16" spans="1:28" s="108" customFormat="1" ht="38.25">
      <c r="A16" s="81">
        <v>14</v>
      </c>
      <c r="B16" s="81">
        <v>23</v>
      </c>
      <c r="C16" s="105" t="s">
        <v>236</v>
      </c>
      <c r="D16" s="105" t="s">
        <v>237</v>
      </c>
      <c r="E16" s="81" t="s">
        <v>197</v>
      </c>
      <c r="F16" s="50">
        <v>13966</v>
      </c>
      <c r="G16" s="50">
        <v>13966</v>
      </c>
      <c r="H16" s="50" t="s">
        <v>191</v>
      </c>
      <c r="I16" s="50" t="s">
        <v>191</v>
      </c>
      <c r="J16" s="50" t="s">
        <v>191</v>
      </c>
      <c r="K16" s="50" t="s">
        <v>191</v>
      </c>
      <c r="L16" s="50">
        <v>6216</v>
      </c>
      <c r="M16" s="50">
        <v>13966</v>
      </c>
      <c r="N16" s="39">
        <v>100</v>
      </c>
      <c r="O16" s="50">
        <v>70.282</v>
      </c>
      <c r="P16" s="106">
        <v>759.473</v>
      </c>
      <c r="Q16" s="105" t="s">
        <v>23</v>
      </c>
      <c r="R16" s="105" t="s">
        <v>37</v>
      </c>
      <c r="S16" s="100"/>
      <c r="T16" s="100"/>
      <c r="U16" s="100"/>
      <c r="V16" s="100"/>
      <c r="W16" s="100"/>
      <c r="X16" s="100"/>
      <c r="Y16" s="100"/>
      <c r="Z16" s="100"/>
      <c r="AA16" s="100"/>
      <c r="AB16" s="100"/>
    </row>
    <row r="17" spans="1:28" s="107" customFormat="1" ht="15">
      <c r="A17" s="81">
        <v>15</v>
      </c>
      <c r="B17" s="81">
        <v>14</v>
      </c>
      <c r="C17" s="105" t="s">
        <v>167</v>
      </c>
      <c r="D17" s="105"/>
      <c r="E17" s="81" t="s">
        <v>203</v>
      </c>
      <c r="F17" s="50">
        <v>12589</v>
      </c>
      <c r="G17" s="50">
        <v>12589</v>
      </c>
      <c r="H17" s="38" t="s">
        <v>191</v>
      </c>
      <c r="I17" s="38" t="s">
        <v>191</v>
      </c>
      <c r="J17" s="38" t="s">
        <v>191</v>
      </c>
      <c r="K17" s="38" t="s">
        <v>191</v>
      </c>
      <c r="L17" s="50">
        <v>415173</v>
      </c>
      <c r="M17" s="106">
        <v>495880</v>
      </c>
      <c r="N17" s="39">
        <v>2.5387190449302253</v>
      </c>
      <c r="O17" s="39">
        <v>-6494</v>
      </c>
      <c r="P17" s="106">
        <v>38826</v>
      </c>
      <c r="Q17" s="105" t="s">
        <v>32</v>
      </c>
      <c r="R17" s="105" t="s">
        <v>24</v>
      </c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s="107" customFormat="1" ht="25.5">
      <c r="A18" s="81">
        <v>16</v>
      </c>
      <c r="B18" s="81">
        <v>33</v>
      </c>
      <c r="C18" s="105" t="s">
        <v>172</v>
      </c>
      <c r="D18" s="105"/>
      <c r="E18" s="81" t="s">
        <v>201</v>
      </c>
      <c r="F18" s="50">
        <v>7583</v>
      </c>
      <c r="G18" s="50" t="s">
        <v>191</v>
      </c>
      <c r="H18" s="50">
        <v>7129</v>
      </c>
      <c r="I18" s="50">
        <v>169</v>
      </c>
      <c r="J18" s="50">
        <v>285</v>
      </c>
      <c r="K18" s="50" t="s">
        <v>191</v>
      </c>
      <c r="L18" s="50">
        <v>7652</v>
      </c>
      <c r="M18" s="106">
        <v>7733</v>
      </c>
      <c r="N18" s="39">
        <v>98.06026121815596</v>
      </c>
      <c r="O18" s="106">
        <v>3361</v>
      </c>
      <c r="P18" s="106">
        <v>5604</v>
      </c>
      <c r="Q18" s="105" t="s">
        <v>32</v>
      </c>
      <c r="R18" s="105" t="s">
        <v>24</v>
      </c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s="107" customFormat="1" ht="51">
      <c r="A19" s="81">
        <v>17</v>
      </c>
      <c r="B19" s="81">
        <v>17</v>
      </c>
      <c r="C19" s="105" t="s">
        <v>238</v>
      </c>
      <c r="D19" s="105" t="s">
        <v>179</v>
      </c>
      <c r="E19" s="105" t="s">
        <v>205</v>
      </c>
      <c r="F19" s="112" t="s">
        <v>184</v>
      </c>
      <c r="G19" s="112" t="s">
        <v>184</v>
      </c>
      <c r="H19" s="112" t="s">
        <v>184</v>
      </c>
      <c r="I19" s="112" t="s">
        <v>184</v>
      </c>
      <c r="J19" s="112" t="s">
        <v>184</v>
      </c>
      <c r="K19" s="112" t="s">
        <v>184</v>
      </c>
      <c r="L19" s="112" t="s">
        <v>184</v>
      </c>
      <c r="M19" s="112" t="s">
        <v>184</v>
      </c>
      <c r="N19" s="112" t="s">
        <v>184</v>
      </c>
      <c r="O19" s="112" t="s">
        <v>184</v>
      </c>
      <c r="P19" s="112" t="s">
        <v>184</v>
      </c>
      <c r="Q19" s="105" t="s">
        <v>48</v>
      </c>
      <c r="R19" s="105" t="s">
        <v>37</v>
      </c>
      <c r="T19" s="140"/>
      <c r="U19" s="140"/>
      <c r="V19" s="140"/>
      <c r="W19" s="140"/>
      <c r="X19" s="140"/>
      <c r="Y19" s="140"/>
      <c r="Z19" s="140"/>
      <c r="AA19" s="140"/>
      <c r="AB19" s="140"/>
    </row>
    <row r="20" spans="1:28" s="107" customFormat="1" ht="25.5">
      <c r="A20" s="81">
        <v>18</v>
      </c>
      <c r="B20" s="50" t="s">
        <v>191</v>
      </c>
      <c r="C20" s="105" t="s">
        <v>253</v>
      </c>
      <c r="D20" s="105" t="s">
        <v>231</v>
      </c>
      <c r="E20" s="81" t="s">
        <v>208</v>
      </c>
      <c r="F20" s="50">
        <v>6989</v>
      </c>
      <c r="G20" s="50">
        <v>6959</v>
      </c>
      <c r="H20" s="50" t="s">
        <v>191</v>
      </c>
      <c r="I20" s="50" t="s">
        <v>191</v>
      </c>
      <c r="J20" s="50">
        <v>14</v>
      </c>
      <c r="K20" s="50">
        <v>16</v>
      </c>
      <c r="L20" s="50">
        <v>8474.842</v>
      </c>
      <c r="M20" s="106">
        <v>6992.357</v>
      </c>
      <c r="N20" s="39">
        <v>99.95199043755918</v>
      </c>
      <c r="O20" s="106">
        <v>1935.862</v>
      </c>
      <c r="P20" s="106">
        <v>396.553</v>
      </c>
      <c r="Q20" s="105" t="s">
        <v>225</v>
      </c>
      <c r="R20" s="105" t="s">
        <v>24</v>
      </c>
      <c r="S20" s="141"/>
      <c r="T20" s="113"/>
      <c r="U20" s="113"/>
      <c r="V20" s="113"/>
      <c r="W20" s="113"/>
      <c r="X20" s="113"/>
      <c r="Y20" s="113"/>
      <c r="Z20" s="113"/>
      <c r="AA20" s="113"/>
      <c r="AB20" s="113"/>
    </row>
    <row r="21" spans="1:18" s="107" customFormat="1" ht="15">
      <c r="A21" s="81">
        <v>19</v>
      </c>
      <c r="B21" s="81">
        <v>21</v>
      </c>
      <c r="C21" s="105" t="s">
        <v>168</v>
      </c>
      <c r="D21" s="105"/>
      <c r="E21" s="81" t="s">
        <v>205</v>
      </c>
      <c r="F21" s="112" t="s">
        <v>184</v>
      </c>
      <c r="G21" s="112" t="s">
        <v>184</v>
      </c>
      <c r="H21" s="112" t="s">
        <v>184</v>
      </c>
      <c r="I21" s="112" t="s">
        <v>184</v>
      </c>
      <c r="J21" s="112" t="s">
        <v>184</v>
      </c>
      <c r="K21" s="112" t="s">
        <v>184</v>
      </c>
      <c r="L21" s="112" t="s">
        <v>184</v>
      </c>
      <c r="M21" s="112" t="s">
        <v>184</v>
      </c>
      <c r="N21" s="112" t="s">
        <v>184</v>
      </c>
      <c r="O21" s="112" t="s">
        <v>184</v>
      </c>
      <c r="P21" s="112" t="s">
        <v>184</v>
      </c>
      <c r="Q21" s="105" t="s">
        <v>48</v>
      </c>
      <c r="R21" s="105" t="s">
        <v>37</v>
      </c>
    </row>
    <row r="22" spans="1:28" s="107" customFormat="1" ht="15.75" customHeight="1">
      <c r="A22" s="81">
        <v>20</v>
      </c>
      <c r="B22" s="81">
        <v>16</v>
      </c>
      <c r="C22" s="105" t="s">
        <v>285</v>
      </c>
      <c r="D22" s="105" t="s">
        <v>286</v>
      </c>
      <c r="E22" s="81" t="s">
        <v>204</v>
      </c>
      <c r="F22" s="50">
        <v>6773</v>
      </c>
      <c r="G22" s="50">
        <v>5215</v>
      </c>
      <c r="H22" s="50" t="s">
        <v>191</v>
      </c>
      <c r="I22" s="50" t="s">
        <v>191</v>
      </c>
      <c r="J22" s="50">
        <v>1558</v>
      </c>
      <c r="K22" s="50" t="s">
        <v>191</v>
      </c>
      <c r="L22" s="50">
        <v>6936</v>
      </c>
      <c r="M22" s="106">
        <v>6773</v>
      </c>
      <c r="N22" s="39">
        <v>100</v>
      </c>
      <c r="O22" s="106">
        <v>7</v>
      </c>
      <c r="P22" s="106">
        <v>515</v>
      </c>
      <c r="Q22" s="105" t="s">
        <v>23</v>
      </c>
      <c r="R22" s="105" t="s">
        <v>37</v>
      </c>
      <c r="S22" s="13"/>
      <c r="T22" s="27"/>
      <c r="U22" s="27"/>
      <c r="V22" s="27"/>
      <c r="W22" s="27"/>
      <c r="X22" s="27"/>
      <c r="Y22" s="27"/>
      <c r="Z22" s="27"/>
      <c r="AA22" s="27"/>
      <c r="AB22" s="27"/>
    </row>
    <row r="23" spans="1:18" s="107" customFormat="1" ht="15" customHeight="1">
      <c r="A23" s="6">
        <v>21</v>
      </c>
      <c r="B23" s="50" t="s">
        <v>191</v>
      </c>
      <c r="C23" s="105" t="s">
        <v>240</v>
      </c>
      <c r="D23" s="105" t="s">
        <v>241</v>
      </c>
      <c r="E23" s="81" t="s">
        <v>197</v>
      </c>
      <c r="F23" s="50">
        <v>5541.721223060001</v>
      </c>
      <c r="G23" s="50" t="s">
        <v>191</v>
      </c>
      <c r="H23" s="50" t="s">
        <v>191</v>
      </c>
      <c r="I23" s="50" t="s">
        <v>191</v>
      </c>
      <c r="J23" s="50">
        <v>5541.721223060001</v>
      </c>
      <c r="K23" s="50" t="s">
        <v>191</v>
      </c>
      <c r="L23" s="50">
        <v>7104.562396168636</v>
      </c>
      <c r="M23" s="106">
        <v>6958.636375391193</v>
      </c>
      <c r="N23" s="39">
        <v>79.63803429444842</v>
      </c>
      <c r="O23" s="106" t="s">
        <v>284</v>
      </c>
      <c r="P23" s="106" t="s">
        <v>284</v>
      </c>
      <c r="Q23" s="105" t="s">
        <v>32</v>
      </c>
      <c r="R23" s="105" t="s">
        <v>37</v>
      </c>
    </row>
    <row r="24" spans="1:28" s="107" customFormat="1" ht="25.5">
      <c r="A24" s="81">
        <v>22</v>
      </c>
      <c r="B24" s="50" t="s">
        <v>191</v>
      </c>
      <c r="C24" s="105" t="s">
        <v>282</v>
      </c>
      <c r="D24" s="105" t="s">
        <v>231</v>
      </c>
      <c r="E24" s="81" t="s">
        <v>201</v>
      </c>
      <c r="F24" s="50">
        <v>5492.52</v>
      </c>
      <c r="G24" s="50" t="s">
        <v>191</v>
      </c>
      <c r="H24" s="50">
        <v>4993.2</v>
      </c>
      <c r="I24" s="50" t="s">
        <v>191</v>
      </c>
      <c r="J24" s="50" t="s">
        <v>191</v>
      </c>
      <c r="K24" s="50">
        <v>499.32</v>
      </c>
      <c r="L24" s="50">
        <v>5188</v>
      </c>
      <c r="M24" s="50">
        <v>5548</v>
      </c>
      <c r="N24" s="39">
        <v>99.00000000000001</v>
      </c>
      <c r="O24" s="106">
        <v>2433</v>
      </c>
      <c r="P24" s="106">
        <v>3160</v>
      </c>
      <c r="Q24" s="105" t="s">
        <v>225</v>
      </c>
      <c r="R24" s="105" t="s">
        <v>24</v>
      </c>
      <c r="S24" s="35"/>
      <c r="T24"/>
      <c r="U24"/>
      <c r="V24"/>
      <c r="W24"/>
      <c r="X24"/>
      <c r="Y24"/>
      <c r="Z24"/>
      <c r="AA24"/>
      <c r="AB24"/>
    </row>
    <row r="25" spans="1:28" s="100" customFormat="1" ht="38.25" customHeight="1">
      <c r="A25" s="81">
        <v>23</v>
      </c>
      <c r="B25" s="50" t="s">
        <v>191</v>
      </c>
      <c r="C25" s="105" t="s">
        <v>261</v>
      </c>
      <c r="D25" s="105" t="s">
        <v>231</v>
      </c>
      <c r="E25" s="81" t="s">
        <v>201</v>
      </c>
      <c r="F25" s="50">
        <v>4771</v>
      </c>
      <c r="G25" s="50" t="s">
        <v>191</v>
      </c>
      <c r="H25" s="50">
        <v>4625.921</v>
      </c>
      <c r="I25" s="50">
        <v>145.513</v>
      </c>
      <c r="J25" s="50" t="s">
        <v>191</v>
      </c>
      <c r="K25" s="50" t="s">
        <v>191</v>
      </c>
      <c r="L25" s="50">
        <v>5817.409</v>
      </c>
      <c r="M25" s="50">
        <v>5641.311</v>
      </c>
      <c r="N25" s="39">
        <v>84.57253996455789</v>
      </c>
      <c r="O25" s="106">
        <v>2292.801</v>
      </c>
      <c r="P25" s="106">
        <v>1711.078</v>
      </c>
      <c r="Q25" s="105" t="s">
        <v>23</v>
      </c>
      <c r="R25" s="105" t="s">
        <v>24</v>
      </c>
      <c r="S25" s="141"/>
      <c r="T25"/>
      <c r="U25"/>
      <c r="V25"/>
      <c r="W25"/>
      <c r="X25"/>
      <c r="Y25"/>
      <c r="Z25"/>
      <c r="AA25"/>
      <c r="AB25"/>
    </row>
    <row r="26" spans="1:28" s="102" customFormat="1" ht="15">
      <c r="A26" s="81">
        <v>24</v>
      </c>
      <c r="B26" s="50" t="s">
        <v>191</v>
      </c>
      <c r="C26" s="105" t="s">
        <v>239</v>
      </c>
      <c r="D26" s="105"/>
      <c r="E26" s="81" t="s">
        <v>196</v>
      </c>
      <c r="F26" s="50">
        <v>4695</v>
      </c>
      <c r="G26" s="50" t="s">
        <v>284</v>
      </c>
      <c r="H26" s="50" t="s">
        <v>284</v>
      </c>
      <c r="I26" s="50" t="s">
        <v>284</v>
      </c>
      <c r="J26" s="50" t="s">
        <v>284</v>
      </c>
      <c r="K26" s="50" t="s">
        <v>284</v>
      </c>
      <c r="L26" s="50">
        <v>3858</v>
      </c>
      <c r="M26" s="50">
        <v>4695</v>
      </c>
      <c r="N26" s="39">
        <v>100</v>
      </c>
      <c r="O26" s="50" t="s">
        <v>284</v>
      </c>
      <c r="P26" s="50" t="s">
        <v>284</v>
      </c>
      <c r="Q26" s="105" t="s">
        <v>23</v>
      </c>
      <c r="R26" s="105" t="s">
        <v>37</v>
      </c>
      <c r="S26" s="107"/>
      <c r="T26" s="108"/>
      <c r="U26" s="108"/>
      <c r="V26" s="108"/>
      <c r="W26" s="108"/>
      <c r="X26" s="108"/>
      <c r="Y26" s="108"/>
      <c r="Z26" s="108"/>
      <c r="AA26" s="108"/>
      <c r="AB26" s="108"/>
    </row>
    <row r="27" spans="1:28" s="107" customFormat="1" ht="25.5">
      <c r="A27" s="6">
        <v>25</v>
      </c>
      <c r="B27" s="50" t="s">
        <v>191</v>
      </c>
      <c r="C27" s="105" t="s">
        <v>283</v>
      </c>
      <c r="D27" s="105" t="s">
        <v>231</v>
      </c>
      <c r="E27" s="81" t="s">
        <v>208</v>
      </c>
      <c r="F27" s="50">
        <v>4509</v>
      </c>
      <c r="G27" s="50">
        <v>4350.319</v>
      </c>
      <c r="H27" s="50" t="s">
        <v>191</v>
      </c>
      <c r="I27" s="50" t="s">
        <v>191</v>
      </c>
      <c r="J27" s="50">
        <v>12.786075</v>
      </c>
      <c r="K27" s="50">
        <f>41.029164+104.867869</f>
        <v>145.897033</v>
      </c>
      <c r="L27" s="50">
        <v>4755.048</v>
      </c>
      <c r="M27" s="50">
        <v>4539.363</v>
      </c>
      <c r="N27" s="39">
        <v>99.33111760394576</v>
      </c>
      <c r="O27" s="106">
        <v>983.191</v>
      </c>
      <c r="P27" s="106">
        <v>1358.49</v>
      </c>
      <c r="Q27" s="105" t="s">
        <v>23</v>
      </c>
      <c r="R27" s="105" t="s">
        <v>24</v>
      </c>
      <c r="S27" s="141"/>
      <c r="T27"/>
      <c r="U27"/>
      <c r="V27"/>
      <c r="W27"/>
      <c r="X27"/>
      <c r="Y27"/>
      <c r="Z27"/>
      <c r="AA27"/>
      <c r="AB27"/>
    </row>
    <row r="28" spans="1:19" s="108" customFormat="1" ht="25.5">
      <c r="A28" s="81">
        <v>26</v>
      </c>
      <c r="B28" s="50">
        <v>26</v>
      </c>
      <c r="C28" s="105" t="s">
        <v>186</v>
      </c>
      <c r="D28" s="105"/>
      <c r="E28" s="81" t="s">
        <v>208</v>
      </c>
      <c r="F28" s="50">
        <v>4419</v>
      </c>
      <c r="G28" s="50">
        <v>3915.144</v>
      </c>
      <c r="H28" s="50">
        <v>504.096</v>
      </c>
      <c r="I28" s="50" t="s">
        <v>191</v>
      </c>
      <c r="J28" s="50" t="s">
        <v>191</v>
      </c>
      <c r="K28" s="50" t="s">
        <v>191</v>
      </c>
      <c r="L28" s="50">
        <v>4685</v>
      </c>
      <c r="M28" s="106">
        <v>4815.92</v>
      </c>
      <c r="N28" s="39">
        <v>91.75816874034453</v>
      </c>
      <c r="O28" s="106">
        <v>29.675</v>
      </c>
      <c r="P28" s="106">
        <v>32.813</v>
      </c>
      <c r="Q28" s="105" t="s">
        <v>259</v>
      </c>
      <c r="R28" s="105" t="s">
        <v>24</v>
      </c>
      <c r="S28" s="107"/>
    </row>
    <row r="29" spans="1:28" s="100" customFormat="1" ht="25.5">
      <c r="A29" s="81">
        <v>27</v>
      </c>
      <c r="B29" s="50" t="s">
        <v>191</v>
      </c>
      <c r="C29" s="105" t="s">
        <v>229</v>
      </c>
      <c r="D29" s="105"/>
      <c r="E29" s="81" t="s">
        <v>208</v>
      </c>
      <c r="F29" s="50">
        <v>4314.791</v>
      </c>
      <c r="G29" s="50">
        <v>2967.386</v>
      </c>
      <c r="H29" s="50" t="s">
        <v>191</v>
      </c>
      <c r="I29" s="50" t="s">
        <v>191</v>
      </c>
      <c r="J29" s="50">
        <v>233.525</v>
      </c>
      <c r="K29" s="50">
        <v>1113.88</v>
      </c>
      <c r="L29" s="50">
        <v>5289.156</v>
      </c>
      <c r="M29" s="106">
        <v>4567.281</v>
      </c>
      <c r="N29" s="39">
        <v>94.4717655865711</v>
      </c>
      <c r="O29" s="106">
        <v>50.316</v>
      </c>
      <c r="P29" s="106">
        <v>42.596</v>
      </c>
      <c r="Q29" s="105" t="s">
        <v>23</v>
      </c>
      <c r="R29" s="105" t="s">
        <v>24</v>
      </c>
      <c r="S29" s="107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s="107" customFormat="1" ht="15">
      <c r="A30" s="81">
        <v>28</v>
      </c>
      <c r="B30" s="50" t="s">
        <v>191</v>
      </c>
      <c r="C30" s="105" t="s">
        <v>281</v>
      </c>
      <c r="D30" s="118"/>
      <c r="E30" s="81" t="s">
        <v>262</v>
      </c>
      <c r="F30" s="50">
        <v>4259</v>
      </c>
      <c r="G30" s="50">
        <v>3070.04</v>
      </c>
      <c r="H30" s="50">
        <v>638.108</v>
      </c>
      <c r="I30" s="50" t="s">
        <v>191</v>
      </c>
      <c r="J30" s="50">
        <v>168.107</v>
      </c>
      <c r="K30" s="50">
        <v>383.238</v>
      </c>
      <c r="L30" s="50">
        <v>3885.48</v>
      </c>
      <c r="M30" s="106">
        <v>4353.999</v>
      </c>
      <c r="N30" s="39">
        <v>97.8181207666791</v>
      </c>
      <c r="O30" s="106">
        <v>243.361</v>
      </c>
      <c r="P30" s="106">
        <v>32.94</v>
      </c>
      <c r="Q30" s="105" t="s">
        <v>23</v>
      </c>
      <c r="R30" s="105" t="s">
        <v>24</v>
      </c>
      <c r="S30" s="136"/>
      <c r="V30" s="100"/>
      <c r="W30" s="100"/>
      <c r="X30" s="100"/>
      <c r="Y30" s="100"/>
      <c r="Z30" s="100"/>
      <c r="AA30" s="100"/>
      <c r="AB30" s="100"/>
    </row>
    <row r="31" spans="1:28" s="107" customFormat="1" ht="25.5">
      <c r="A31" s="6">
        <v>29</v>
      </c>
      <c r="B31" s="50">
        <v>27</v>
      </c>
      <c r="C31" s="105" t="s">
        <v>287</v>
      </c>
      <c r="D31" s="105"/>
      <c r="E31" s="81" t="s">
        <v>208</v>
      </c>
      <c r="F31" s="50">
        <v>4160.743812864508</v>
      </c>
      <c r="G31" s="50">
        <v>4160.743812864508</v>
      </c>
      <c r="H31" s="50" t="s">
        <v>191</v>
      </c>
      <c r="I31" s="50" t="s">
        <v>191</v>
      </c>
      <c r="J31" s="50" t="s">
        <v>191</v>
      </c>
      <c r="K31" s="50" t="s">
        <v>191</v>
      </c>
      <c r="L31" s="50">
        <v>3883.4741062576277</v>
      </c>
      <c r="M31" s="106">
        <v>4374.92587787</v>
      </c>
      <c r="N31" s="39">
        <v>95.10432699925492</v>
      </c>
      <c r="O31" s="106">
        <v>461.9263370902927</v>
      </c>
      <c r="P31" s="106">
        <v>624.1247272909292</v>
      </c>
      <c r="Q31" s="105" t="s">
        <v>23</v>
      </c>
      <c r="R31" s="105" t="s">
        <v>37</v>
      </c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s="27" customFormat="1" ht="15">
      <c r="A32" s="81">
        <v>30</v>
      </c>
      <c r="B32" s="50">
        <v>32</v>
      </c>
      <c r="C32" s="105" t="s">
        <v>232</v>
      </c>
      <c r="D32" s="105"/>
      <c r="E32" s="81" t="s">
        <v>201</v>
      </c>
      <c r="F32" s="50">
        <v>3845.026</v>
      </c>
      <c r="G32" s="50" t="s">
        <v>191</v>
      </c>
      <c r="H32" s="50">
        <v>3815.396</v>
      </c>
      <c r="I32" s="50" t="s">
        <v>191</v>
      </c>
      <c r="J32" s="50" t="s">
        <v>191</v>
      </c>
      <c r="K32" s="50">
        <v>29.63</v>
      </c>
      <c r="L32" s="50">
        <v>2750.114</v>
      </c>
      <c r="M32" s="106">
        <v>3853.417</v>
      </c>
      <c r="N32" s="39">
        <v>99.78224521249581</v>
      </c>
      <c r="O32" s="106">
        <v>907.157</v>
      </c>
      <c r="P32" s="106">
        <v>1971.694</v>
      </c>
      <c r="Q32" s="105" t="s">
        <v>23</v>
      </c>
      <c r="R32" s="105" t="s">
        <v>24</v>
      </c>
      <c r="S32" s="13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s="108" customFormat="1" ht="15">
      <c r="A33" s="81">
        <v>31</v>
      </c>
      <c r="B33" s="81">
        <v>31</v>
      </c>
      <c r="C33" s="105" t="s">
        <v>171</v>
      </c>
      <c r="D33" s="105"/>
      <c r="E33" s="81" t="s">
        <v>206</v>
      </c>
      <c r="F33" s="50">
        <v>3419.576</v>
      </c>
      <c r="G33" s="50">
        <v>2838.839</v>
      </c>
      <c r="H33" s="50" t="s">
        <v>191</v>
      </c>
      <c r="I33" s="50" t="s">
        <v>191</v>
      </c>
      <c r="J33" s="50">
        <v>476.737</v>
      </c>
      <c r="K33" s="50">
        <v>104</v>
      </c>
      <c r="L33" s="50">
        <v>3151.595</v>
      </c>
      <c r="M33" s="106">
        <v>3419.576</v>
      </c>
      <c r="N33" s="39">
        <v>100</v>
      </c>
      <c r="O33" s="106">
        <v>44.145</v>
      </c>
      <c r="P33" s="106">
        <v>387.668</v>
      </c>
      <c r="Q33" s="105" t="s">
        <v>23</v>
      </c>
      <c r="R33" s="105" t="s">
        <v>37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s="108" customFormat="1" ht="15">
      <c r="A34" s="81">
        <v>32</v>
      </c>
      <c r="B34" s="50" t="s">
        <v>191</v>
      </c>
      <c r="C34" s="105" t="s">
        <v>245</v>
      </c>
      <c r="D34" s="105"/>
      <c r="E34" s="81" t="s">
        <v>244</v>
      </c>
      <c r="F34" s="50">
        <v>3341.785</v>
      </c>
      <c r="G34" s="38" t="s">
        <v>191</v>
      </c>
      <c r="H34" s="50">
        <v>18.421</v>
      </c>
      <c r="I34" s="50">
        <v>31.414</v>
      </c>
      <c r="J34" s="50">
        <v>3288.543</v>
      </c>
      <c r="K34" s="50">
        <v>3.407</v>
      </c>
      <c r="L34" s="50">
        <v>2719.86</v>
      </c>
      <c r="M34" s="50">
        <v>3341.785</v>
      </c>
      <c r="N34" s="39">
        <v>100</v>
      </c>
      <c r="O34" s="50">
        <v>35.285</v>
      </c>
      <c r="P34" s="50">
        <v>35.34</v>
      </c>
      <c r="Q34" s="105" t="s">
        <v>23</v>
      </c>
      <c r="R34" s="105" t="s">
        <v>37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s="107" customFormat="1" ht="38.25">
      <c r="A35" s="6">
        <v>33</v>
      </c>
      <c r="B35" s="81">
        <v>35</v>
      </c>
      <c r="C35" s="105" t="s">
        <v>173</v>
      </c>
      <c r="D35" s="105" t="s">
        <v>293</v>
      </c>
      <c r="E35" s="81" t="s">
        <v>209</v>
      </c>
      <c r="F35" s="50">
        <v>3059.143</v>
      </c>
      <c r="G35" s="50">
        <v>3020.575</v>
      </c>
      <c r="H35" s="50" t="s">
        <v>191</v>
      </c>
      <c r="I35" s="50" t="s">
        <v>191</v>
      </c>
      <c r="J35" s="50" t="s">
        <v>191</v>
      </c>
      <c r="K35" s="50">
        <v>38.568</v>
      </c>
      <c r="L35" s="50">
        <v>2729.242</v>
      </c>
      <c r="M35" s="106">
        <v>3376.589</v>
      </c>
      <c r="N35" s="39">
        <v>90.59861890209321</v>
      </c>
      <c r="O35" s="106">
        <v>80.579</v>
      </c>
      <c r="P35" s="106">
        <v>54.872</v>
      </c>
      <c r="Q35" s="105" t="s">
        <v>23</v>
      </c>
      <c r="R35" s="105" t="s">
        <v>24</v>
      </c>
      <c r="S35" s="137"/>
      <c r="T35" s="100"/>
      <c r="U35" s="100"/>
      <c r="V35" s="100"/>
      <c r="W35" s="100"/>
      <c r="X35" s="100"/>
      <c r="Y35" s="100"/>
      <c r="Z35" s="100"/>
      <c r="AA35" s="100"/>
      <c r="AB35" s="100"/>
    </row>
    <row r="36" spans="1:28" s="98" customFormat="1" ht="26.25" customHeight="1">
      <c r="A36" s="81">
        <v>34</v>
      </c>
      <c r="B36" s="81">
        <v>22</v>
      </c>
      <c r="C36" s="105" t="s">
        <v>294</v>
      </c>
      <c r="D36" s="105"/>
      <c r="E36" s="81" t="s">
        <v>196</v>
      </c>
      <c r="F36" s="50">
        <v>2798</v>
      </c>
      <c r="G36" s="50">
        <v>1548</v>
      </c>
      <c r="H36" s="50">
        <v>567</v>
      </c>
      <c r="I36" s="50">
        <v>553</v>
      </c>
      <c r="J36" s="50">
        <v>130</v>
      </c>
      <c r="K36" s="50" t="s">
        <v>191</v>
      </c>
      <c r="L36" s="50">
        <v>3457.71</v>
      </c>
      <c r="M36" s="50">
        <v>2798</v>
      </c>
      <c r="N36" s="39">
        <v>100</v>
      </c>
      <c r="O36" s="106" t="s">
        <v>284</v>
      </c>
      <c r="P36" s="106" t="s">
        <v>284</v>
      </c>
      <c r="Q36" s="105" t="s">
        <v>23</v>
      </c>
      <c r="R36" s="105" t="s">
        <v>37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18" s="107" customFormat="1" ht="15" customHeight="1">
      <c r="A37" s="81">
        <v>35</v>
      </c>
      <c r="B37" s="50">
        <v>36</v>
      </c>
      <c r="C37" s="105" t="s">
        <v>174</v>
      </c>
      <c r="D37" s="105" t="s">
        <v>181</v>
      </c>
      <c r="E37" s="81" t="s">
        <v>208</v>
      </c>
      <c r="F37" s="50">
        <v>2553.127</v>
      </c>
      <c r="G37" s="50">
        <v>2455.44</v>
      </c>
      <c r="H37" s="50" t="s">
        <v>191</v>
      </c>
      <c r="I37" s="50" t="s">
        <v>191</v>
      </c>
      <c r="J37" s="50" t="s">
        <v>191</v>
      </c>
      <c r="K37" s="50">
        <v>97.687</v>
      </c>
      <c r="L37" s="50">
        <v>2299.725</v>
      </c>
      <c r="M37" s="106">
        <v>2553.127</v>
      </c>
      <c r="N37" s="39">
        <v>100</v>
      </c>
      <c r="O37" s="106">
        <v>191.938</v>
      </c>
      <c r="P37" s="106">
        <v>272.934</v>
      </c>
      <c r="Q37" s="105" t="s">
        <v>280</v>
      </c>
      <c r="R37" s="105" t="s">
        <v>24</v>
      </c>
    </row>
    <row r="38" spans="1:28" s="107" customFormat="1" ht="15" customHeight="1">
      <c r="A38" s="81">
        <v>36</v>
      </c>
      <c r="B38" s="50" t="s">
        <v>191</v>
      </c>
      <c r="C38" s="105" t="s">
        <v>228</v>
      </c>
      <c r="D38" s="105"/>
      <c r="E38" s="81" t="s">
        <v>201</v>
      </c>
      <c r="F38" s="50">
        <v>2403</v>
      </c>
      <c r="G38" s="50" t="s">
        <v>191</v>
      </c>
      <c r="H38" s="50">
        <v>2365.116</v>
      </c>
      <c r="I38" s="50" t="s">
        <v>191</v>
      </c>
      <c r="J38" s="50" t="s">
        <v>191</v>
      </c>
      <c r="K38" s="50">
        <v>37.897</v>
      </c>
      <c r="L38" s="50">
        <v>2288.99</v>
      </c>
      <c r="M38" s="106">
        <v>2404.504</v>
      </c>
      <c r="N38" s="39">
        <v>99.93745071748685</v>
      </c>
      <c r="O38" s="106">
        <v>1182.723</v>
      </c>
      <c r="P38" s="106">
        <v>1079.324</v>
      </c>
      <c r="Q38" s="105" t="s">
        <v>23</v>
      </c>
      <c r="R38" s="105" t="s">
        <v>24</v>
      </c>
      <c r="S38" s="100"/>
      <c r="T38" s="100"/>
      <c r="U38" s="100"/>
      <c r="V38" s="100"/>
      <c r="W38" s="100"/>
      <c r="X38" s="100"/>
      <c r="Y38" s="100"/>
      <c r="Z38" s="100"/>
      <c r="AA38" s="100"/>
      <c r="AB38" s="100"/>
    </row>
    <row r="39" spans="1:18" s="107" customFormat="1" ht="26.25" customHeight="1">
      <c r="A39" s="6">
        <v>37</v>
      </c>
      <c r="B39" s="50">
        <v>37</v>
      </c>
      <c r="C39" s="105" t="s">
        <v>175</v>
      </c>
      <c r="D39" s="105"/>
      <c r="E39" s="81" t="s">
        <v>201</v>
      </c>
      <c r="F39" s="50">
        <v>2243.934</v>
      </c>
      <c r="G39" s="50" t="s">
        <v>191</v>
      </c>
      <c r="H39" s="50">
        <v>1264.27</v>
      </c>
      <c r="I39" s="50">
        <v>185.518</v>
      </c>
      <c r="J39" s="50" t="s">
        <v>191</v>
      </c>
      <c r="K39" s="50">
        <v>794.146</v>
      </c>
      <c r="L39" s="50">
        <v>2369.641</v>
      </c>
      <c r="M39" s="106">
        <v>2705.505</v>
      </c>
      <c r="N39" s="39">
        <v>82.93956211502105</v>
      </c>
      <c r="O39" s="106">
        <v>142.748</v>
      </c>
      <c r="P39" s="106">
        <v>144.414</v>
      </c>
      <c r="Q39" s="105" t="s">
        <v>225</v>
      </c>
      <c r="R39" s="105" t="s">
        <v>24</v>
      </c>
    </row>
    <row r="40" spans="1:28" s="107" customFormat="1" ht="26.25" customHeight="1">
      <c r="A40" s="81">
        <v>38</v>
      </c>
      <c r="B40" s="50">
        <v>39</v>
      </c>
      <c r="C40" s="105" t="s">
        <v>177</v>
      </c>
      <c r="D40" s="105" t="s">
        <v>180</v>
      </c>
      <c r="E40" s="81" t="s">
        <v>208</v>
      </c>
      <c r="F40" s="50">
        <v>2209.845</v>
      </c>
      <c r="G40" s="50">
        <v>2026.945</v>
      </c>
      <c r="H40" s="50" t="s">
        <v>191</v>
      </c>
      <c r="I40" s="50" t="s">
        <v>191</v>
      </c>
      <c r="J40" s="50" t="s">
        <v>191</v>
      </c>
      <c r="K40" s="50">
        <v>182.9</v>
      </c>
      <c r="L40" s="50">
        <v>2774.981</v>
      </c>
      <c r="M40" s="106">
        <v>2213.805</v>
      </c>
      <c r="N40" s="39">
        <v>99.82112245658493</v>
      </c>
      <c r="O40" s="106">
        <v>-190.117</v>
      </c>
      <c r="P40" s="106">
        <v>121.122</v>
      </c>
      <c r="Q40" s="105" t="s">
        <v>225</v>
      </c>
      <c r="R40" s="105" t="s">
        <v>24</v>
      </c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s="107" customFormat="1" ht="26.25" customHeight="1">
      <c r="A41" s="81">
        <v>39</v>
      </c>
      <c r="B41" s="81">
        <v>38</v>
      </c>
      <c r="C41" s="105" t="s">
        <v>176</v>
      </c>
      <c r="D41" s="81"/>
      <c r="E41" s="81" t="s">
        <v>210</v>
      </c>
      <c r="F41" s="50">
        <v>2106.737</v>
      </c>
      <c r="G41" s="50">
        <v>2106.737</v>
      </c>
      <c r="H41" s="50" t="s">
        <v>191</v>
      </c>
      <c r="I41" s="50" t="s">
        <v>191</v>
      </c>
      <c r="J41" s="50" t="s">
        <v>191</v>
      </c>
      <c r="K41" s="50" t="s">
        <v>191</v>
      </c>
      <c r="L41" s="50">
        <v>2876.82</v>
      </c>
      <c r="M41" s="106">
        <v>2847.775</v>
      </c>
      <c r="N41" s="39">
        <v>73.97835152004635</v>
      </c>
      <c r="O41" s="106">
        <v>89.419</v>
      </c>
      <c r="P41" s="106">
        <v>70.734</v>
      </c>
      <c r="Q41" s="105" t="s">
        <v>23</v>
      </c>
      <c r="R41" s="105" t="s">
        <v>24</v>
      </c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s="100" customFormat="1" ht="41.25" customHeight="1">
      <c r="A42" s="81">
        <v>40</v>
      </c>
      <c r="B42" s="81">
        <v>40</v>
      </c>
      <c r="C42" s="105" t="s">
        <v>95</v>
      </c>
      <c r="E42" s="81" t="s">
        <v>211</v>
      </c>
      <c r="F42" s="50">
        <v>2099</v>
      </c>
      <c r="G42" s="50">
        <v>233</v>
      </c>
      <c r="H42" s="50">
        <v>537.162</v>
      </c>
      <c r="I42" s="50">
        <v>101</v>
      </c>
      <c r="J42" s="50">
        <v>1178.495</v>
      </c>
      <c r="K42" s="50">
        <v>49.015</v>
      </c>
      <c r="L42" s="50">
        <v>2363.828</v>
      </c>
      <c r="M42" s="50">
        <v>2410</v>
      </c>
      <c r="N42" s="39">
        <v>87.0954356846473</v>
      </c>
      <c r="O42" s="50">
        <v>518</v>
      </c>
      <c r="P42" s="50">
        <v>460.949</v>
      </c>
      <c r="Q42" s="105" t="s">
        <v>124</v>
      </c>
      <c r="R42" s="105" t="s">
        <v>37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/>
    </row>
    <row r="43" spans="1:18" s="107" customFormat="1" ht="41.25" customHeight="1">
      <c r="A43" s="6">
        <v>41</v>
      </c>
      <c r="B43" s="50" t="s">
        <v>191</v>
      </c>
      <c r="C43" s="105" t="s">
        <v>279</v>
      </c>
      <c r="D43" s="105" t="s">
        <v>278</v>
      </c>
      <c r="E43" s="81" t="s">
        <v>212</v>
      </c>
      <c r="F43" s="50">
        <v>1604</v>
      </c>
      <c r="G43" s="50" t="s">
        <v>284</v>
      </c>
      <c r="H43" s="50" t="s">
        <v>284</v>
      </c>
      <c r="I43" s="50" t="s">
        <v>284</v>
      </c>
      <c r="J43" s="50" t="s">
        <v>284</v>
      </c>
      <c r="K43" s="50" t="s">
        <v>284</v>
      </c>
      <c r="L43" s="50">
        <v>1090</v>
      </c>
      <c r="M43" s="106">
        <v>1604</v>
      </c>
      <c r="N43" s="39">
        <v>100</v>
      </c>
      <c r="O43" s="50" t="s">
        <v>284</v>
      </c>
      <c r="P43" s="50" t="s">
        <v>284</v>
      </c>
      <c r="Q43" s="105" t="s">
        <v>69</v>
      </c>
      <c r="R43" s="105" t="s">
        <v>37</v>
      </c>
    </row>
    <row r="44" spans="1:18" s="107" customFormat="1" ht="15" customHeight="1">
      <c r="A44" s="81">
        <v>42</v>
      </c>
      <c r="B44" s="81">
        <v>46</v>
      </c>
      <c r="C44" s="105" t="s">
        <v>178</v>
      </c>
      <c r="D44" s="105"/>
      <c r="E44" s="81" t="s">
        <v>212</v>
      </c>
      <c r="F44" s="50">
        <v>1448.1</v>
      </c>
      <c r="G44" s="50">
        <v>7.41</v>
      </c>
      <c r="H44" s="50">
        <v>201.8</v>
      </c>
      <c r="I44" s="50">
        <v>21.2</v>
      </c>
      <c r="J44" s="50">
        <v>1155.69</v>
      </c>
      <c r="K44" s="50">
        <v>62</v>
      </c>
      <c r="L44" s="50">
        <v>1458</v>
      </c>
      <c r="M44" s="106">
        <v>1608.915</v>
      </c>
      <c r="N44" s="39">
        <v>90.00475475708785</v>
      </c>
      <c r="O44" s="106">
        <v>3</v>
      </c>
      <c r="P44" s="106">
        <v>10.613</v>
      </c>
      <c r="Q44" s="105" t="s">
        <v>62</v>
      </c>
      <c r="R44" s="105" t="s">
        <v>37</v>
      </c>
    </row>
    <row r="45" spans="1:18" s="107" customFormat="1" ht="24" customHeight="1">
      <c r="A45" s="81">
        <v>43</v>
      </c>
      <c r="B45" s="50" t="s">
        <v>191</v>
      </c>
      <c r="C45" s="105" t="s">
        <v>233</v>
      </c>
      <c r="D45" s="105"/>
      <c r="E45" s="81" t="s">
        <v>208</v>
      </c>
      <c r="F45" s="50">
        <v>1429.924</v>
      </c>
      <c r="G45" s="50">
        <v>944.679</v>
      </c>
      <c r="H45" s="50">
        <v>347.542</v>
      </c>
      <c r="I45" s="50" t="s">
        <v>191</v>
      </c>
      <c r="J45" s="50" t="s">
        <v>191</v>
      </c>
      <c r="K45" s="50">
        <v>137.703</v>
      </c>
      <c r="L45" s="50">
        <v>2842.72</v>
      </c>
      <c r="M45" s="106">
        <v>3227.014</v>
      </c>
      <c r="N45" s="39">
        <v>44.3110565990727</v>
      </c>
      <c r="O45" s="106">
        <v>343.746</v>
      </c>
      <c r="P45" s="106">
        <v>914.279</v>
      </c>
      <c r="Q45" s="105" t="s">
        <v>259</v>
      </c>
      <c r="R45" s="105" t="s">
        <v>24</v>
      </c>
    </row>
    <row r="46" spans="1:18" s="107" customFormat="1" ht="25.5">
      <c r="A46" s="81">
        <v>44</v>
      </c>
      <c r="B46" s="50" t="s">
        <v>191</v>
      </c>
      <c r="C46" s="105" t="s">
        <v>247</v>
      </c>
      <c r="D46" s="105" t="s">
        <v>274</v>
      </c>
      <c r="E46" s="81" t="s">
        <v>201</v>
      </c>
      <c r="F46" s="50">
        <v>1339</v>
      </c>
      <c r="G46" s="50">
        <v>416.298</v>
      </c>
      <c r="H46" s="50">
        <v>922.66</v>
      </c>
      <c r="I46" s="50" t="s">
        <v>191</v>
      </c>
      <c r="J46" s="50" t="s">
        <v>191</v>
      </c>
      <c r="K46" s="50" t="s">
        <v>191</v>
      </c>
      <c r="L46" s="50">
        <v>1058.106</v>
      </c>
      <c r="M46" s="50">
        <v>1355.803</v>
      </c>
      <c r="N46" s="39">
        <v>98.76066065645229</v>
      </c>
      <c r="O46" s="106">
        <v>60.308</v>
      </c>
      <c r="P46" s="106">
        <v>-148.762</v>
      </c>
      <c r="Q46" s="105" t="s">
        <v>280</v>
      </c>
      <c r="R46" s="105" t="s">
        <v>24</v>
      </c>
    </row>
    <row r="47" spans="1:28" s="108" customFormat="1" ht="26.25" customHeight="1">
      <c r="A47" s="6">
        <v>45</v>
      </c>
      <c r="B47" s="50" t="s">
        <v>191</v>
      </c>
      <c r="C47" s="105" t="s">
        <v>246</v>
      </c>
      <c r="D47" s="105"/>
      <c r="E47" s="81" t="s">
        <v>201</v>
      </c>
      <c r="F47" s="50">
        <v>1154</v>
      </c>
      <c r="G47" s="50" t="s">
        <v>191</v>
      </c>
      <c r="H47" s="50">
        <v>597.038</v>
      </c>
      <c r="I47" s="50">
        <v>440.862</v>
      </c>
      <c r="J47" s="50">
        <v>115.8699</v>
      </c>
      <c r="K47" s="50" t="s">
        <v>191</v>
      </c>
      <c r="L47" s="50">
        <v>1455</v>
      </c>
      <c r="M47" s="50">
        <v>1369</v>
      </c>
      <c r="N47" s="39">
        <v>84.29510591672754</v>
      </c>
      <c r="O47" s="106">
        <v>194</v>
      </c>
      <c r="P47" s="106">
        <v>63</v>
      </c>
      <c r="Q47" s="105" t="s">
        <v>280</v>
      </c>
      <c r="R47" s="105" t="s">
        <v>24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</row>
    <row r="48" spans="1:19" s="108" customFormat="1" ht="25.5" customHeight="1">
      <c r="A48" s="81">
        <v>46</v>
      </c>
      <c r="B48" s="50" t="s">
        <v>191</v>
      </c>
      <c r="C48" s="105" t="s">
        <v>248</v>
      </c>
      <c r="D48" s="105"/>
      <c r="E48" s="81" t="s">
        <v>201</v>
      </c>
      <c r="F48" s="50">
        <v>1130.101</v>
      </c>
      <c r="G48" s="50" t="s">
        <v>191</v>
      </c>
      <c r="H48" s="50">
        <v>1130.101</v>
      </c>
      <c r="I48" s="50" t="s">
        <v>191</v>
      </c>
      <c r="J48" s="50" t="s">
        <v>191</v>
      </c>
      <c r="K48" s="50" t="s">
        <v>191</v>
      </c>
      <c r="L48" s="50">
        <v>892.642</v>
      </c>
      <c r="M48" s="106">
        <v>1141.875</v>
      </c>
      <c r="N48" s="39">
        <v>98.9688888888889</v>
      </c>
      <c r="O48" s="106">
        <v>62.51</v>
      </c>
      <c r="P48" s="106">
        <v>96.495</v>
      </c>
      <c r="Q48" s="105" t="s">
        <v>249</v>
      </c>
      <c r="R48" s="105" t="s">
        <v>24</v>
      </c>
      <c r="S48" s="107"/>
    </row>
    <row r="49" spans="1:20" s="98" customFormat="1" ht="25.5">
      <c r="A49" s="81">
        <v>47</v>
      </c>
      <c r="B49" s="50">
        <v>42</v>
      </c>
      <c r="C49" s="105" t="s">
        <v>251</v>
      </c>
      <c r="D49" s="105"/>
      <c r="E49" s="81" t="s">
        <v>252</v>
      </c>
      <c r="F49" s="50">
        <v>1091.284</v>
      </c>
      <c r="G49" s="50">
        <v>584.0420000000001</v>
      </c>
      <c r="H49" s="50" t="s">
        <v>191</v>
      </c>
      <c r="I49" s="50" t="s">
        <v>191</v>
      </c>
      <c r="J49" s="50">
        <v>507.242</v>
      </c>
      <c r="K49" s="50" t="s">
        <v>191</v>
      </c>
      <c r="L49" s="50">
        <v>1202.663</v>
      </c>
      <c r="M49" s="106">
        <v>1110.972</v>
      </c>
      <c r="N49" s="39">
        <v>98.22785812783762</v>
      </c>
      <c r="O49" s="106">
        <v>11.319</v>
      </c>
      <c r="P49" s="106">
        <v>7.29</v>
      </c>
      <c r="Q49" s="105" t="s">
        <v>249</v>
      </c>
      <c r="R49" s="105" t="s">
        <v>24</v>
      </c>
      <c r="S49" s="135"/>
      <c r="T49" s="103"/>
    </row>
    <row r="50" spans="1:28" s="107" customFormat="1" ht="25.5">
      <c r="A50" s="81">
        <v>48</v>
      </c>
      <c r="B50" s="50" t="s">
        <v>191</v>
      </c>
      <c r="C50" s="105" t="s">
        <v>250</v>
      </c>
      <c r="D50" s="105"/>
      <c r="E50" s="81" t="s">
        <v>201</v>
      </c>
      <c r="F50" s="50">
        <v>1002</v>
      </c>
      <c r="G50" s="50" t="s">
        <v>191</v>
      </c>
      <c r="H50" s="50">
        <v>1002.0709600000001</v>
      </c>
      <c r="I50" s="50" t="s">
        <v>191</v>
      </c>
      <c r="J50" s="50" t="s">
        <v>191</v>
      </c>
      <c r="K50" s="50" t="s">
        <v>191</v>
      </c>
      <c r="L50" s="50">
        <v>834.511</v>
      </c>
      <c r="M50" s="106">
        <v>1138.717</v>
      </c>
      <c r="N50" s="39">
        <v>87.99376842534184</v>
      </c>
      <c r="O50" s="106">
        <v>93.999</v>
      </c>
      <c r="P50" s="106">
        <v>248.601</v>
      </c>
      <c r="Q50" s="105" t="s">
        <v>249</v>
      </c>
      <c r="R50" s="105" t="s">
        <v>24</v>
      </c>
      <c r="T50" s="108"/>
      <c r="U50" s="108"/>
      <c r="V50" s="108"/>
      <c r="W50" s="108"/>
      <c r="X50" s="108"/>
      <c r="Y50" s="108"/>
      <c r="Z50" s="108"/>
      <c r="AA50" s="108"/>
      <c r="AB50" s="108"/>
    </row>
    <row r="51" spans="1:28" s="13" customFormat="1" ht="25.5">
      <c r="A51" s="6">
        <v>49</v>
      </c>
      <c r="B51" s="81">
        <v>25</v>
      </c>
      <c r="C51" s="105" t="s">
        <v>170</v>
      </c>
      <c r="D51" s="105" t="s">
        <v>161</v>
      </c>
      <c r="E51" s="81" t="s">
        <v>207</v>
      </c>
      <c r="F51" s="50">
        <v>999.275</v>
      </c>
      <c r="G51" s="38" t="s">
        <v>191</v>
      </c>
      <c r="H51" s="38" t="s">
        <v>191</v>
      </c>
      <c r="I51" s="50">
        <v>125.372</v>
      </c>
      <c r="J51" s="50">
        <v>815.903</v>
      </c>
      <c r="K51" s="50">
        <v>58</v>
      </c>
      <c r="L51" s="50">
        <v>2255.397</v>
      </c>
      <c r="M51" s="106">
        <v>999.275</v>
      </c>
      <c r="N51" s="39">
        <v>100</v>
      </c>
      <c r="O51" s="39">
        <v>-695.328</v>
      </c>
      <c r="P51" s="106">
        <v>823.739</v>
      </c>
      <c r="Q51" s="105" t="s">
        <v>249</v>
      </c>
      <c r="R51" s="105" t="s">
        <v>24</v>
      </c>
      <c r="S51" s="107"/>
      <c r="T51" s="107"/>
      <c r="U51" s="107"/>
      <c r="V51" s="107"/>
      <c r="W51" s="107"/>
      <c r="X51" s="107"/>
      <c r="Y51" s="107"/>
      <c r="Z51" s="107"/>
      <c r="AA51" s="107"/>
      <c r="AB51" s="107"/>
    </row>
    <row r="52" spans="1:28" ht="25.5">
      <c r="A52" s="81">
        <v>50</v>
      </c>
      <c r="B52" s="50" t="s">
        <v>191</v>
      </c>
      <c r="C52" s="105" t="s">
        <v>235</v>
      </c>
      <c r="D52" s="105"/>
      <c r="E52" s="81" t="s">
        <v>203</v>
      </c>
      <c r="F52" s="50">
        <v>208.42</v>
      </c>
      <c r="G52" s="50">
        <v>73.18</v>
      </c>
      <c r="H52" s="50">
        <v>37.96</v>
      </c>
      <c r="I52" s="50">
        <v>2.69</v>
      </c>
      <c r="J52" s="50">
        <v>1.76</v>
      </c>
      <c r="K52" s="50">
        <v>92.83</v>
      </c>
      <c r="L52" s="50">
        <v>2069</v>
      </c>
      <c r="M52" s="106">
        <v>2115</v>
      </c>
      <c r="N52" s="39">
        <v>9.854373522458628</v>
      </c>
      <c r="O52" s="50">
        <v>369.487</v>
      </c>
      <c r="P52" s="50">
        <v>406.581</v>
      </c>
      <c r="Q52" s="105" t="s">
        <v>23</v>
      </c>
      <c r="R52" s="105" t="s">
        <v>37</v>
      </c>
      <c r="S52" s="107"/>
      <c r="T52" s="107"/>
      <c r="U52" s="107"/>
      <c r="V52" s="107"/>
      <c r="W52" s="107"/>
      <c r="X52" s="107"/>
      <c r="Y52" s="107"/>
      <c r="Z52" s="107"/>
      <c r="AA52" s="107"/>
      <c r="AB52" s="107"/>
    </row>
    <row r="53" spans="1:18" ht="15">
      <c r="A53" s="116"/>
      <c r="B53" s="116"/>
      <c r="C53" s="94"/>
      <c r="D53" s="94"/>
      <c r="E53" s="94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</row>
    <row r="54" spans="1:18" ht="15">
      <c r="A54" s="116"/>
      <c r="B54" s="116"/>
      <c r="C54" s="82" t="s">
        <v>187</v>
      </c>
      <c r="D54" s="94"/>
      <c r="E54" s="94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</row>
    <row r="55" ht="25.5">
      <c r="C55" s="82" t="s">
        <v>188</v>
      </c>
    </row>
    <row r="56" ht="15">
      <c r="C56" s="82" t="s">
        <v>189</v>
      </c>
    </row>
    <row r="57" ht="15">
      <c r="C57" s="82" t="s">
        <v>190</v>
      </c>
    </row>
    <row r="58" ht="15">
      <c r="C58" s="82" t="s">
        <v>192</v>
      </c>
    </row>
    <row r="59" ht="15">
      <c r="C59" s="82" t="s">
        <v>193</v>
      </c>
    </row>
    <row r="60" ht="15">
      <c r="C60" s="94"/>
    </row>
    <row r="61" ht="51">
      <c r="C61" s="82" t="s">
        <v>194</v>
      </c>
    </row>
    <row r="63" ht="15">
      <c r="A63" s="35" t="s">
        <v>289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7"/>
  <sheetViews>
    <sheetView zoomScale="90" zoomScaleNormal="90" zoomScalePageLayoutView="0" workbookViewId="0" topLeftCell="A1">
      <pane ySplit="1" topLeftCell="BM2" activePane="bottomLeft" state="frozen"/>
      <selection pane="topLeft" activeCell="A1" sqref="A1"/>
      <selection pane="bottomLeft" activeCell="X33" sqref="X33"/>
    </sheetView>
  </sheetViews>
  <sheetFormatPr defaultColWidth="9.140625" defaultRowHeight="15"/>
  <cols>
    <col min="1" max="2" width="9.57421875" style="35" customWidth="1"/>
    <col min="3" max="3" width="26.8515625" style="7" customWidth="1"/>
    <col min="4" max="4" width="22.00390625" style="7" customWidth="1"/>
    <col min="5" max="5" width="18.7109375" style="7" customWidth="1"/>
    <col min="6" max="6" width="13.8515625" style="0" customWidth="1"/>
    <col min="7" max="7" width="11.8515625" style="0" hidden="1" customWidth="1"/>
    <col min="8" max="9" width="13.8515625" style="0" hidden="1" customWidth="1"/>
    <col min="10" max="10" width="38.00390625" style="0" hidden="1" customWidth="1"/>
    <col min="11" max="11" width="13.8515625" style="0" hidden="1" customWidth="1"/>
    <col min="12" max="14" width="11.00390625" style="0" hidden="1" customWidth="1"/>
    <col min="15" max="15" width="11.7109375" style="0" hidden="1" customWidth="1"/>
    <col min="16" max="16" width="12.28125" style="0" hidden="1" customWidth="1"/>
    <col min="17" max="17" width="12.57421875" style="0" customWidth="1"/>
    <col min="19" max="19" width="11.57421875" style="0" bestFit="1" customWidth="1"/>
    <col min="20" max="20" width="9.28125" style="0" bestFit="1" customWidth="1"/>
  </cols>
  <sheetData>
    <row r="1" spans="1:20" ht="127.5">
      <c r="A1" s="92" t="s">
        <v>0</v>
      </c>
      <c r="B1" s="92" t="s">
        <v>215</v>
      </c>
      <c r="C1" s="92" t="s">
        <v>1</v>
      </c>
      <c r="D1" s="92" t="s">
        <v>2</v>
      </c>
      <c r="E1" s="92" t="s">
        <v>183</v>
      </c>
      <c r="F1" s="92" t="s">
        <v>216</v>
      </c>
      <c r="G1" s="92" t="s">
        <v>217</v>
      </c>
      <c r="H1" s="92" t="s">
        <v>218</v>
      </c>
      <c r="I1" s="92" t="s">
        <v>219</v>
      </c>
      <c r="J1" s="92" t="s">
        <v>220</v>
      </c>
      <c r="K1" s="92" t="s">
        <v>221</v>
      </c>
      <c r="L1" s="92" t="s">
        <v>185</v>
      </c>
      <c r="M1" s="92" t="s">
        <v>222</v>
      </c>
      <c r="N1" s="92" t="s">
        <v>223</v>
      </c>
      <c r="O1" s="92" t="s">
        <v>213</v>
      </c>
      <c r="P1" s="93" t="s">
        <v>224</v>
      </c>
      <c r="Q1" s="92" t="s">
        <v>3</v>
      </c>
      <c r="R1" s="92" t="s">
        <v>182</v>
      </c>
      <c r="S1" s="129" t="s">
        <v>268</v>
      </c>
      <c r="T1" s="129" t="s">
        <v>269</v>
      </c>
    </row>
    <row r="2" spans="1:20" s="7" customFormat="1" ht="15" customHeight="1">
      <c r="A2" s="122">
        <v>1</v>
      </c>
      <c r="B2" s="6">
        <v>1</v>
      </c>
      <c r="C2" s="37" t="s">
        <v>160</v>
      </c>
      <c r="D2" s="37" t="s">
        <v>161</v>
      </c>
      <c r="E2" s="6" t="s">
        <v>195</v>
      </c>
      <c r="F2" s="38">
        <v>1370058</v>
      </c>
      <c r="G2" s="38">
        <v>1254500</v>
      </c>
      <c r="H2" s="38" t="s">
        <v>191</v>
      </c>
      <c r="I2" s="38" t="s">
        <v>191</v>
      </c>
      <c r="J2" s="38" t="s">
        <v>191</v>
      </c>
      <c r="K2" s="38">
        <v>115558</v>
      </c>
      <c r="L2" s="38">
        <v>1510757</v>
      </c>
      <c r="M2" s="38">
        <v>1577465</v>
      </c>
      <c r="N2" s="39">
        <f>F2/M2*100</f>
        <v>86.85187943948043</v>
      </c>
      <c r="O2" s="39">
        <v>318</v>
      </c>
      <c r="P2" s="104">
        <v>6500</v>
      </c>
      <c r="Q2" s="37" t="s">
        <v>23</v>
      </c>
      <c r="R2" s="37" t="s">
        <v>24</v>
      </c>
      <c r="S2" s="38">
        <v>1214932</v>
      </c>
      <c r="T2" s="38">
        <v>1314221</v>
      </c>
    </row>
    <row r="3" spans="1:26" s="7" customFormat="1" ht="15" customHeight="1">
      <c r="A3" s="123">
        <v>2</v>
      </c>
      <c r="B3" s="50" t="s">
        <v>191</v>
      </c>
      <c r="C3" s="105" t="s">
        <v>230</v>
      </c>
      <c r="D3" s="105" t="s">
        <v>231</v>
      </c>
      <c r="E3" s="81" t="s">
        <v>197</v>
      </c>
      <c r="F3" s="50">
        <v>80367</v>
      </c>
      <c r="G3" s="50">
        <v>73860</v>
      </c>
      <c r="H3" s="50" t="s">
        <v>191</v>
      </c>
      <c r="I3" s="50" t="s">
        <v>191</v>
      </c>
      <c r="J3" s="50">
        <v>4866</v>
      </c>
      <c r="K3" s="50">
        <v>1641</v>
      </c>
      <c r="L3" s="50">
        <v>83175</v>
      </c>
      <c r="M3" s="50">
        <v>81966</v>
      </c>
      <c r="N3" s="39">
        <f aca="true" t="shared" si="0" ref="N3:N52">F3/M3*100</f>
        <v>98.0491911280287</v>
      </c>
      <c r="O3" s="39">
        <v>-22944</v>
      </c>
      <c r="P3" s="120">
        <v>920</v>
      </c>
      <c r="Q3" s="105" t="s">
        <v>32</v>
      </c>
      <c r="R3" s="105" t="s">
        <v>37</v>
      </c>
      <c r="S3" s="38">
        <v>89434</v>
      </c>
      <c r="T3" s="38">
        <v>81567</v>
      </c>
      <c r="U3" s="107"/>
      <c r="V3" s="107"/>
      <c r="W3" s="107"/>
      <c r="X3" s="107"/>
      <c r="Y3" s="107"/>
      <c r="Z3" s="107"/>
    </row>
    <row r="4" spans="1:26" s="99" customFormat="1" ht="15">
      <c r="A4" s="122">
        <v>3</v>
      </c>
      <c r="B4" s="81">
        <v>4</v>
      </c>
      <c r="C4" s="105" t="s">
        <v>159</v>
      </c>
      <c r="D4" s="105"/>
      <c r="E4" s="81" t="s">
        <v>198</v>
      </c>
      <c r="F4" s="38">
        <v>79650</v>
      </c>
      <c r="G4" s="38">
        <v>79650</v>
      </c>
      <c r="H4" s="38" t="s">
        <v>191</v>
      </c>
      <c r="I4" s="38" t="s">
        <v>191</v>
      </c>
      <c r="J4" s="38" t="s">
        <v>191</v>
      </c>
      <c r="K4" s="38" t="s">
        <v>191</v>
      </c>
      <c r="L4" s="38">
        <v>148909.892</v>
      </c>
      <c r="M4" s="38">
        <v>164783.57</v>
      </c>
      <c r="N4" s="39">
        <f t="shared" si="0"/>
        <v>48.33612962748652</v>
      </c>
      <c r="O4" s="39">
        <v>1578.052</v>
      </c>
      <c r="P4" s="38">
        <v>1734.035</v>
      </c>
      <c r="Q4" s="37" t="s">
        <v>75</v>
      </c>
      <c r="R4" s="37" t="s">
        <v>37</v>
      </c>
      <c r="S4" s="38">
        <v>63036</v>
      </c>
      <c r="T4" s="38">
        <v>84343</v>
      </c>
      <c r="U4" s="7"/>
      <c r="V4" s="7"/>
      <c r="W4" s="7"/>
      <c r="X4" s="7"/>
      <c r="Y4" s="7"/>
      <c r="Z4" s="7"/>
    </row>
    <row r="5" spans="1:26" s="98" customFormat="1" ht="15">
      <c r="A5" s="123">
        <v>4</v>
      </c>
      <c r="B5" s="81">
        <v>3</v>
      </c>
      <c r="C5" s="105" t="s">
        <v>128</v>
      </c>
      <c r="D5" s="105"/>
      <c r="E5" s="81" t="s">
        <v>197</v>
      </c>
      <c r="F5" s="50">
        <v>69488</v>
      </c>
      <c r="G5" s="50">
        <v>67195</v>
      </c>
      <c r="H5" s="50" t="s">
        <v>191</v>
      </c>
      <c r="I5" s="50" t="s">
        <v>191</v>
      </c>
      <c r="J5" s="50">
        <v>820</v>
      </c>
      <c r="K5" s="50">
        <v>1473</v>
      </c>
      <c r="L5" s="50">
        <v>68200</v>
      </c>
      <c r="M5" s="106">
        <v>69488</v>
      </c>
      <c r="N5" s="39">
        <f t="shared" si="0"/>
        <v>100</v>
      </c>
      <c r="O5" s="106">
        <v>4468</v>
      </c>
      <c r="P5" s="106">
        <v>6115</v>
      </c>
      <c r="Q5" s="105" t="s">
        <v>32</v>
      </c>
      <c r="R5" s="105" t="s">
        <v>37</v>
      </c>
      <c r="S5" s="38">
        <v>68700</v>
      </c>
      <c r="T5" s="38">
        <v>68200</v>
      </c>
      <c r="U5" s="107"/>
      <c r="V5" s="107"/>
      <c r="W5" s="107"/>
      <c r="X5" s="107"/>
      <c r="Y5" s="107"/>
      <c r="Z5" s="107"/>
    </row>
    <row r="6" spans="1:26" s="108" customFormat="1" ht="25.5">
      <c r="A6" s="122">
        <v>5</v>
      </c>
      <c r="B6" s="81">
        <v>6</v>
      </c>
      <c r="C6" s="105" t="s">
        <v>166</v>
      </c>
      <c r="D6" s="105" t="s">
        <v>161</v>
      </c>
      <c r="E6" s="81" t="s">
        <v>197</v>
      </c>
      <c r="F6" s="50">
        <v>73629</v>
      </c>
      <c r="G6" s="38">
        <v>73337</v>
      </c>
      <c r="H6" s="38" t="s">
        <v>191</v>
      </c>
      <c r="I6" s="38" t="s">
        <v>191</v>
      </c>
      <c r="J6" s="50">
        <v>3</v>
      </c>
      <c r="K6" s="50">
        <v>289</v>
      </c>
      <c r="L6" s="50">
        <v>46943</v>
      </c>
      <c r="M6" s="106">
        <v>73725</v>
      </c>
      <c r="N6" s="39">
        <f t="shared" si="0"/>
        <v>99.86978636826042</v>
      </c>
      <c r="O6" s="38">
        <v>-5027</v>
      </c>
      <c r="P6" s="50">
        <v>2566</v>
      </c>
      <c r="Q6" s="105" t="s">
        <v>258</v>
      </c>
      <c r="R6" s="37" t="s">
        <v>37</v>
      </c>
      <c r="S6" s="38">
        <v>49736.119</v>
      </c>
      <c r="T6" s="38">
        <v>46924</v>
      </c>
      <c r="U6" s="98"/>
      <c r="V6" s="98"/>
      <c r="W6" s="98"/>
      <c r="X6" s="98"/>
      <c r="Y6" s="98"/>
      <c r="Z6" s="98"/>
    </row>
    <row r="7" spans="1:22" s="108" customFormat="1" ht="25.5">
      <c r="A7" s="123">
        <v>6</v>
      </c>
      <c r="B7" s="81">
        <v>13</v>
      </c>
      <c r="C7" s="105" t="s">
        <v>165</v>
      </c>
      <c r="D7" s="105" t="s">
        <v>44</v>
      </c>
      <c r="E7" s="81" t="s">
        <v>201</v>
      </c>
      <c r="F7" s="50">
        <v>57508</v>
      </c>
      <c r="G7" s="50">
        <v>0</v>
      </c>
      <c r="H7" s="38">
        <v>45902</v>
      </c>
      <c r="I7" s="38">
        <v>6638</v>
      </c>
      <c r="J7" s="38" t="s">
        <v>191</v>
      </c>
      <c r="K7" s="38">
        <v>4968</v>
      </c>
      <c r="L7" s="50">
        <v>53472</v>
      </c>
      <c r="M7" s="106">
        <v>58025</v>
      </c>
      <c r="N7" s="39">
        <f t="shared" si="0"/>
        <v>99.1090047393365</v>
      </c>
      <c r="O7" s="39">
        <v>-5086</v>
      </c>
      <c r="P7" s="106">
        <v>42422</v>
      </c>
      <c r="Q7" s="105" t="s">
        <v>32</v>
      </c>
      <c r="R7" s="37" t="s">
        <v>37</v>
      </c>
      <c r="S7" s="130">
        <v>13670.722</v>
      </c>
      <c r="T7" s="38">
        <v>23623.365999999998</v>
      </c>
      <c r="V7" s="108" t="s">
        <v>270</v>
      </c>
    </row>
    <row r="8" spans="1:20" s="107" customFormat="1" ht="13.5" customHeight="1">
      <c r="A8" s="122">
        <v>7</v>
      </c>
      <c r="B8" s="50" t="s">
        <v>191</v>
      </c>
      <c r="C8" s="105" t="s">
        <v>254</v>
      </c>
      <c r="D8" s="105"/>
      <c r="E8" s="81" t="s">
        <v>197</v>
      </c>
      <c r="F8" s="112">
        <v>57449</v>
      </c>
      <c r="G8" s="112">
        <v>57449</v>
      </c>
      <c r="H8" s="50" t="s">
        <v>191</v>
      </c>
      <c r="I8" s="50" t="s">
        <v>191</v>
      </c>
      <c r="J8" s="50" t="s">
        <v>191</v>
      </c>
      <c r="K8" s="50" t="s">
        <v>191</v>
      </c>
      <c r="L8" s="112">
        <v>57215</v>
      </c>
      <c r="M8" s="112">
        <v>57449</v>
      </c>
      <c r="N8" s="39">
        <f t="shared" si="0"/>
        <v>100</v>
      </c>
      <c r="O8" s="112">
        <v>3039</v>
      </c>
      <c r="P8" s="112">
        <v>5176</v>
      </c>
      <c r="Q8" s="105" t="s">
        <v>260</v>
      </c>
      <c r="R8" s="105" t="s">
        <v>37</v>
      </c>
      <c r="S8" s="38">
        <v>50897</v>
      </c>
      <c r="T8" s="38">
        <v>57215</v>
      </c>
    </row>
    <row r="9" spans="1:26" s="108" customFormat="1" ht="15">
      <c r="A9" s="123">
        <v>8</v>
      </c>
      <c r="B9" s="81">
        <v>7</v>
      </c>
      <c r="C9" s="105" t="s">
        <v>226</v>
      </c>
      <c r="D9" s="105" t="s">
        <v>161</v>
      </c>
      <c r="E9" s="81" t="s">
        <v>199</v>
      </c>
      <c r="F9" s="50">
        <v>51379</v>
      </c>
      <c r="G9" s="50">
        <v>4936</v>
      </c>
      <c r="H9" s="38">
        <v>2393</v>
      </c>
      <c r="I9" s="50">
        <v>203</v>
      </c>
      <c r="J9" s="50">
        <v>43847</v>
      </c>
      <c r="K9" s="38" t="s">
        <v>191</v>
      </c>
      <c r="L9" s="50">
        <v>42505</v>
      </c>
      <c r="M9" s="106">
        <v>51483</v>
      </c>
      <c r="N9" s="39">
        <f t="shared" si="0"/>
        <v>99.79799157003283</v>
      </c>
      <c r="O9" s="106">
        <v>2831</v>
      </c>
      <c r="P9" s="106">
        <v>3244</v>
      </c>
      <c r="Q9" s="105" t="s">
        <v>32</v>
      </c>
      <c r="R9" s="105" t="s">
        <v>37</v>
      </c>
      <c r="S9" s="38">
        <v>36446</v>
      </c>
      <c r="T9" s="38">
        <v>42408</v>
      </c>
      <c r="U9" s="98"/>
      <c r="V9" s="98"/>
      <c r="W9" s="98"/>
      <c r="X9" s="98"/>
      <c r="Y9" s="98"/>
      <c r="Z9" s="98"/>
    </row>
    <row r="10" spans="1:20" s="107" customFormat="1" ht="40.5" customHeight="1">
      <c r="A10" s="122">
        <v>9</v>
      </c>
      <c r="B10" s="81">
        <v>8</v>
      </c>
      <c r="C10" s="105" t="s">
        <v>104</v>
      </c>
      <c r="D10" s="105"/>
      <c r="E10" s="81" t="s">
        <v>196</v>
      </c>
      <c r="F10" s="110">
        <v>35863</v>
      </c>
      <c r="G10" s="50">
        <v>17549</v>
      </c>
      <c r="H10" s="50">
        <v>3780</v>
      </c>
      <c r="I10" s="50">
        <v>612</v>
      </c>
      <c r="J10" s="50">
        <v>12088</v>
      </c>
      <c r="K10" s="50">
        <v>1833</v>
      </c>
      <c r="L10" s="50">
        <v>41645</v>
      </c>
      <c r="M10" s="106">
        <v>37021</v>
      </c>
      <c r="N10" s="39">
        <f t="shared" si="0"/>
        <v>96.87204559574296</v>
      </c>
      <c r="O10" s="106">
        <v>-11525</v>
      </c>
      <c r="P10" s="106">
        <v>1068</v>
      </c>
      <c r="Q10" s="105" t="s">
        <v>32</v>
      </c>
      <c r="R10" s="105" t="s">
        <v>37</v>
      </c>
      <c r="S10" s="38">
        <v>35281</v>
      </c>
      <c r="T10" s="38">
        <v>35742</v>
      </c>
    </row>
    <row r="11" spans="1:26" s="100" customFormat="1" ht="15">
      <c r="A11" s="123">
        <v>10</v>
      </c>
      <c r="B11" s="81">
        <v>12</v>
      </c>
      <c r="C11" s="105" t="s">
        <v>164</v>
      </c>
      <c r="D11" s="119" t="s">
        <v>161</v>
      </c>
      <c r="E11" s="81" t="s">
        <v>196</v>
      </c>
      <c r="F11" s="50">
        <v>25811.295</v>
      </c>
      <c r="G11" s="50" t="s">
        <v>191</v>
      </c>
      <c r="H11" s="50" t="s">
        <v>191</v>
      </c>
      <c r="I11" s="50" t="s">
        <v>191</v>
      </c>
      <c r="J11" s="50">
        <v>25811.295</v>
      </c>
      <c r="K11" s="50" t="s">
        <v>191</v>
      </c>
      <c r="L11" s="50">
        <v>21866.109</v>
      </c>
      <c r="M11" s="106">
        <v>25811.295</v>
      </c>
      <c r="N11" s="39">
        <f t="shared" si="0"/>
        <v>100</v>
      </c>
      <c r="O11" s="106">
        <v>796.735</v>
      </c>
      <c r="P11" s="106">
        <v>565.987</v>
      </c>
      <c r="Q11" s="105" t="s">
        <v>23</v>
      </c>
      <c r="R11" s="105" t="s">
        <v>24</v>
      </c>
      <c r="S11" s="38">
        <v>14963.171</v>
      </c>
      <c r="T11" s="38">
        <v>21866.109</v>
      </c>
      <c r="U11" s="108"/>
      <c r="V11" s="108"/>
      <c r="W11" s="38"/>
      <c r="X11" s="108"/>
      <c r="Y11" s="108"/>
      <c r="Z11" s="108"/>
    </row>
    <row r="12" spans="1:26" s="100" customFormat="1" ht="40.5" customHeight="1">
      <c r="A12" s="122">
        <v>11</v>
      </c>
      <c r="B12" s="81">
        <v>10</v>
      </c>
      <c r="C12" s="105" t="s">
        <v>129</v>
      </c>
      <c r="D12" s="105"/>
      <c r="E12" s="81" t="s">
        <v>201</v>
      </c>
      <c r="F12" s="50">
        <f>331.468*67.0349</f>
        <v>22219.9242332</v>
      </c>
      <c r="G12" s="50" t="s">
        <v>191</v>
      </c>
      <c r="H12" s="50" t="s">
        <v>191</v>
      </c>
      <c r="I12" s="50" t="s">
        <v>191</v>
      </c>
      <c r="J12" s="50" t="s">
        <v>191</v>
      </c>
      <c r="K12" s="50" t="s">
        <v>191</v>
      </c>
      <c r="L12" s="50">
        <v>24730.1323668</v>
      </c>
      <c r="M12" s="106">
        <v>22219.9242332</v>
      </c>
      <c r="N12" s="39">
        <f t="shared" si="0"/>
        <v>100</v>
      </c>
      <c r="O12" s="106">
        <v>-2053.0011141</v>
      </c>
      <c r="P12" s="106">
        <v>4106.759078699999</v>
      </c>
      <c r="Q12" s="105" t="s">
        <v>32</v>
      </c>
      <c r="R12" s="105" t="s">
        <v>37</v>
      </c>
      <c r="S12" s="38">
        <v>21607.6724894</v>
      </c>
      <c r="T12" s="38">
        <v>24730</v>
      </c>
      <c r="U12" s="107"/>
      <c r="V12" s="107"/>
      <c r="W12" s="107"/>
      <c r="X12" s="107"/>
      <c r="Y12" s="107"/>
      <c r="Z12" s="107"/>
    </row>
    <row r="13" spans="1:26" s="108" customFormat="1" ht="26.25" customHeight="1">
      <c r="A13" s="123">
        <v>12</v>
      </c>
      <c r="B13" s="109">
        <v>9</v>
      </c>
      <c r="C13" s="105" t="s">
        <v>162</v>
      </c>
      <c r="D13" s="105" t="s">
        <v>214</v>
      </c>
      <c r="E13" s="81" t="s">
        <v>200</v>
      </c>
      <c r="F13" s="110">
        <v>34050</v>
      </c>
      <c r="G13" s="110">
        <v>0</v>
      </c>
      <c r="H13" s="110">
        <v>3474</v>
      </c>
      <c r="I13" s="110" t="s">
        <v>191</v>
      </c>
      <c r="J13" s="110">
        <v>28646</v>
      </c>
      <c r="K13" s="110">
        <v>1930</v>
      </c>
      <c r="L13" s="50">
        <v>36499</v>
      </c>
      <c r="M13" s="50">
        <v>34079</v>
      </c>
      <c r="N13" s="39">
        <f t="shared" si="0"/>
        <v>99.91490360632648</v>
      </c>
      <c r="O13" s="50">
        <v>741.5</v>
      </c>
      <c r="P13" s="50">
        <v>1330.5</v>
      </c>
      <c r="Q13" s="105" t="s">
        <v>32</v>
      </c>
      <c r="R13" s="105" t="s">
        <v>37</v>
      </c>
      <c r="S13" s="38">
        <v>24081</v>
      </c>
      <c r="T13" s="38">
        <v>36499</v>
      </c>
      <c r="V13" s="107"/>
      <c r="W13" s="107"/>
      <c r="X13" s="107"/>
      <c r="Y13" s="107"/>
      <c r="Z13" s="107"/>
    </row>
    <row r="14" spans="1:26" s="108" customFormat="1" ht="15">
      <c r="A14" s="122">
        <v>13</v>
      </c>
      <c r="B14" s="81">
        <v>11</v>
      </c>
      <c r="C14" s="105" t="s">
        <v>163</v>
      </c>
      <c r="D14" s="96"/>
      <c r="E14" s="81" t="s">
        <v>202</v>
      </c>
      <c r="F14" s="50">
        <v>20611.18641862</v>
      </c>
      <c r="G14" s="50" t="s">
        <v>191</v>
      </c>
      <c r="H14" s="50" t="s">
        <v>191</v>
      </c>
      <c r="I14" s="50" t="s">
        <v>191</v>
      </c>
      <c r="J14" s="50">
        <v>18251.75597575</v>
      </c>
      <c r="K14" s="50">
        <v>2359.4304428699998</v>
      </c>
      <c r="L14" s="50">
        <v>22503.306</v>
      </c>
      <c r="M14" s="106">
        <v>20611.18641862</v>
      </c>
      <c r="N14" s="39">
        <f t="shared" si="0"/>
        <v>100</v>
      </c>
      <c r="O14" s="106">
        <v>1495.412</v>
      </c>
      <c r="P14" s="106">
        <v>825</v>
      </c>
      <c r="Q14" s="105" t="s">
        <v>23</v>
      </c>
      <c r="R14" s="105" t="s">
        <v>37</v>
      </c>
      <c r="S14" s="38">
        <v>20921.361</v>
      </c>
      <c r="T14" s="38">
        <v>22503</v>
      </c>
      <c r="V14" s="107"/>
      <c r="W14" s="107"/>
      <c r="X14" s="107"/>
      <c r="Y14" s="107"/>
      <c r="Z14" s="107"/>
    </row>
    <row r="15" spans="1:26" s="108" customFormat="1" ht="25.5">
      <c r="A15" s="123">
        <v>14</v>
      </c>
      <c r="B15" s="81">
        <v>23</v>
      </c>
      <c r="C15" s="105" t="s">
        <v>236</v>
      </c>
      <c r="D15" s="105" t="s">
        <v>237</v>
      </c>
      <c r="E15" s="81" t="s">
        <v>197</v>
      </c>
      <c r="F15" s="50">
        <v>13966</v>
      </c>
      <c r="G15" s="50">
        <v>13966</v>
      </c>
      <c r="H15" s="50" t="s">
        <v>191</v>
      </c>
      <c r="I15" s="50" t="s">
        <v>191</v>
      </c>
      <c r="J15" s="50" t="s">
        <v>191</v>
      </c>
      <c r="K15" s="50" t="s">
        <v>191</v>
      </c>
      <c r="L15" s="50">
        <v>6216</v>
      </c>
      <c r="M15" s="50">
        <v>13966</v>
      </c>
      <c r="N15" s="39">
        <f t="shared" si="0"/>
        <v>100</v>
      </c>
      <c r="O15" s="50">
        <v>70.282</v>
      </c>
      <c r="P15" s="106">
        <v>759.473</v>
      </c>
      <c r="Q15" s="105" t="s">
        <v>260</v>
      </c>
      <c r="R15" s="105" t="s">
        <v>37</v>
      </c>
      <c r="S15" s="38">
        <v>4672.462</v>
      </c>
      <c r="T15" s="38">
        <v>9643.015</v>
      </c>
      <c r="U15" s="100"/>
      <c r="V15" s="100"/>
      <c r="W15" s="100"/>
      <c r="X15" s="100"/>
      <c r="Y15" s="100"/>
      <c r="Z15" s="100"/>
    </row>
    <row r="16" spans="1:26" s="107" customFormat="1" ht="15">
      <c r="A16" s="122">
        <v>15</v>
      </c>
      <c r="B16" s="81">
        <v>14</v>
      </c>
      <c r="C16" s="105" t="s">
        <v>167</v>
      </c>
      <c r="D16" s="105"/>
      <c r="E16" s="81" t="s">
        <v>203</v>
      </c>
      <c r="F16" s="50">
        <v>12589</v>
      </c>
      <c r="G16" s="50">
        <v>12589</v>
      </c>
      <c r="H16" s="38" t="s">
        <v>191</v>
      </c>
      <c r="I16" s="38" t="s">
        <v>191</v>
      </c>
      <c r="J16" s="38" t="s">
        <v>191</v>
      </c>
      <c r="K16" s="38" t="s">
        <v>191</v>
      </c>
      <c r="L16" s="50">
        <v>415173</v>
      </c>
      <c r="M16" s="106">
        <v>495880</v>
      </c>
      <c r="N16" s="39">
        <f t="shared" si="0"/>
        <v>2.5387190449302253</v>
      </c>
      <c r="O16" s="39">
        <v>-6494</v>
      </c>
      <c r="P16" s="106">
        <v>38826</v>
      </c>
      <c r="Q16" s="105" t="s">
        <v>32</v>
      </c>
      <c r="R16" s="105" t="s">
        <v>24</v>
      </c>
      <c r="S16" s="38">
        <v>8718</v>
      </c>
      <c r="T16" s="38">
        <v>9631</v>
      </c>
      <c r="U16" s="108"/>
      <c r="V16" s="108"/>
      <c r="W16" s="108"/>
      <c r="X16" s="108"/>
      <c r="Y16" s="108"/>
      <c r="Z16" s="108"/>
    </row>
    <row r="17" spans="1:26" s="107" customFormat="1" ht="25.5">
      <c r="A17" s="123">
        <v>16</v>
      </c>
      <c r="B17" s="81">
        <v>33</v>
      </c>
      <c r="C17" s="105" t="s">
        <v>172</v>
      </c>
      <c r="D17" s="105"/>
      <c r="E17" s="81" t="s">
        <v>201</v>
      </c>
      <c r="F17" s="50">
        <v>7583</v>
      </c>
      <c r="G17" s="50" t="s">
        <v>191</v>
      </c>
      <c r="H17" s="50">
        <v>7129</v>
      </c>
      <c r="I17" s="50">
        <v>169</v>
      </c>
      <c r="J17" s="50">
        <v>285</v>
      </c>
      <c r="K17" s="50" t="s">
        <v>191</v>
      </c>
      <c r="L17" s="50">
        <v>7652</v>
      </c>
      <c r="M17" s="106">
        <v>7733</v>
      </c>
      <c r="N17" s="39">
        <f t="shared" si="0"/>
        <v>98.06026121815596</v>
      </c>
      <c r="O17" s="106">
        <v>3361</v>
      </c>
      <c r="P17" s="106">
        <v>5604</v>
      </c>
      <c r="Q17" s="105" t="s">
        <v>32</v>
      </c>
      <c r="R17" s="105" t="s">
        <v>24</v>
      </c>
      <c r="S17" s="38">
        <v>2584.826</v>
      </c>
      <c r="T17" s="38">
        <v>3937</v>
      </c>
      <c r="U17" s="108"/>
      <c r="V17" s="108"/>
      <c r="W17" s="108"/>
      <c r="X17" s="108"/>
      <c r="Y17" s="108"/>
      <c r="Z17" s="108"/>
    </row>
    <row r="18" spans="1:26" s="100" customFormat="1" ht="51">
      <c r="A18" s="122">
        <v>17</v>
      </c>
      <c r="B18" s="95">
        <v>17</v>
      </c>
      <c r="C18" s="96" t="s">
        <v>238</v>
      </c>
      <c r="D18" s="105" t="s">
        <v>179</v>
      </c>
      <c r="E18" s="96" t="s">
        <v>205</v>
      </c>
      <c r="F18" s="101">
        <v>7576</v>
      </c>
      <c r="G18" s="101" t="s">
        <v>184</v>
      </c>
      <c r="H18" s="101" t="s">
        <v>184</v>
      </c>
      <c r="I18" s="101" t="s">
        <v>184</v>
      </c>
      <c r="J18" s="101" t="s">
        <v>184</v>
      </c>
      <c r="K18" s="101" t="s">
        <v>184</v>
      </c>
      <c r="L18" s="101" t="s">
        <v>184</v>
      </c>
      <c r="M18" s="101" t="s">
        <v>184</v>
      </c>
      <c r="N18" s="39">
        <v>100</v>
      </c>
      <c r="O18" s="101" t="s">
        <v>184</v>
      </c>
      <c r="P18" s="101" t="s">
        <v>184</v>
      </c>
      <c r="Q18" s="96" t="s">
        <v>48</v>
      </c>
      <c r="R18" s="96" t="s">
        <v>37</v>
      </c>
      <c r="S18" s="38">
        <v>6379</v>
      </c>
      <c r="T18" s="38">
        <v>6468</v>
      </c>
      <c r="U18" s="102"/>
      <c r="V18" s="102"/>
      <c r="W18" s="102"/>
      <c r="X18" s="102"/>
      <c r="Y18" s="102"/>
      <c r="Z18" s="102"/>
    </row>
    <row r="19" spans="1:26" s="107" customFormat="1" ht="25.5">
      <c r="A19" s="123">
        <v>18</v>
      </c>
      <c r="B19" s="50" t="s">
        <v>191</v>
      </c>
      <c r="C19" s="105" t="s">
        <v>253</v>
      </c>
      <c r="D19" s="105" t="s">
        <v>231</v>
      </c>
      <c r="E19" s="81" t="s">
        <v>208</v>
      </c>
      <c r="F19" s="50">
        <v>6989</v>
      </c>
      <c r="G19" s="50">
        <v>6959</v>
      </c>
      <c r="H19" s="50" t="s">
        <v>191</v>
      </c>
      <c r="I19" s="50" t="s">
        <v>191</v>
      </c>
      <c r="J19" s="50">
        <v>14</v>
      </c>
      <c r="K19" s="50">
        <v>16</v>
      </c>
      <c r="L19" s="50">
        <v>8474.842</v>
      </c>
      <c r="M19" s="106">
        <v>6992.357</v>
      </c>
      <c r="N19" s="39">
        <f t="shared" si="0"/>
        <v>99.95199043755918</v>
      </c>
      <c r="O19" s="106">
        <v>1935.862</v>
      </c>
      <c r="P19" s="106">
        <v>396.553</v>
      </c>
      <c r="Q19" s="96" t="s">
        <v>225</v>
      </c>
      <c r="R19" s="105" t="s">
        <v>24</v>
      </c>
      <c r="S19" s="38">
        <v>6154</v>
      </c>
      <c r="T19" s="38">
        <v>8021</v>
      </c>
      <c r="U19" s="113"/>
      <c r="V19" s="113"/>
      <c r="W19" s="113"/>
      <c r="X19" s="113"/>
      <c r="Y19" s="113"/>
      <c r="Z19" s="113"/>
    </row>
    <row r="20" spans="1:26" s="107" customFormat="1" ht="15">
      <c r="A20" s="122">
        <v>19</v>
      </c>
      <c r="B20" s="95">
        <v>21</v>
      </c>
      <c r="C20" s="96" t="s">
        <v>168</v>
      </c>
      <c r="D20" s="124"/>
      <c r="E20" s="95" t="s">
        <v>205</v>
      </c>
      <c r="F20" s="97">
        <v>6876</v>
      </c>
      <c r="G20" s="101" t="s">
        <v>184</v>
      </c>
      <c r="H20" s="101" t="s">
        <v>184</v>
      </c>
      <c r="I20" s="101" t="s">
        <v>184</v>
      </c>
      <c r="J20" s="101" t="s">
        <v>184</v>
      </c>
      <c r="K20" s="101" t="s">
        <v>184</v>
      </c>
      <c r="L20" s="101" t="s">
        <v>184</v>
      </c>
      <c r="M20" s="101" t="s">
        <v>184</v>
      </c>
      <c r="N20" s="39">
        <v>100</v>
      </c>
      <c r="O20" s="101" t="s">
        <v>184</v>
      </c>
      <c r="P20" s="101" t="s">
        <v>184</v>
      </c>
      <c r="Q20" s="96" t="s">
        <v>48</v>
      </c>
      <c r="R20" s="96" t="s">
        <v>37</v>
      </c>
      <c r="S20" s="38">
        <v>5168</v>
      </c>
      <c r="T20" s="38">
        <v>6057</v>
      </c>
      <c r="U20" s="100"/>
      <c r="V20" s="100"/>
      <c r="W20" s="100"/>
      <c r="X20" s="100"/>
      <c r="Y20" s="100"/>
      <c r="Z20" s="100"/>
    </row>
    <row r="21" spans="1:26" s="107" customFormat="1" ht="15.75" customHeight="1">
      <c r="A21" s="123">
        <v>20</v>
      </c>
      <c r="B21" s="81">
        <v>16</v>
      </c>
      <c r="C21" s="105" t="s">
        <v>56</v>
      </c>
      <c r="D21" s="105" t="s">
        <v>57</v>
      </c>
      <c r="E21" s="81" t="s">
        <v>204</v>
      </c>
      <c r="F21" s="50">
        <v>6773</v>
      </c>
      <c r="G21" s="50">
        <v>5215</v>
      </c>
      <c r="H21" s="50" t="s">
        <v>191</v>
      </c>
      <c r="I21" s="50" t="s">
        <v>191</v>
      </c>
      <c r="J21" s="50">
        <v>1558</v>
      </c>
      <c r="K21" s="50" t="s">
        <v>191</v>
      </c>
      <c r="L21" s="50">
        <v>6936</v>
      </c>
      <c r="M21" s="106">
        <v>6773</v>
      </c>
      <c r="N21" s="39">
        <f t="shared" si="0"/>
        <v>100</v>
      </c>
      <c r="O21" s="106">
        <v>7</v>
      </c>
      <c r="P21" s="106">
        <v>515</v>
      </c>
      <c r="Q21" s="105" t="s">
        <v>23</v>
      </c>
      <c r="R21" s="105" t="s">
        <v>37</v>
      </c>
      <c r="S21" s="38">
        <v>7218</v>
      </c>
      <c r="T21" s="38">
        <v>6936</v>
      </c>
      <c r="U21" s="27"/>
      <c r="V21" s="27"/>
      <c r="W21" s="27"/>
      <c r="X21" s="27"/>
      <c r="Y21" s="27"/>
      <c r="Z21" s="27"/>
    </row>
    <row r="22" spans="1:20" s="107" customFormat="1" ht="15" customHeight="1">
      <c r="A22" s="122">
        <v>21</v>
      </c>
      <c r="B22" s="50" t="s">
        <v>191</v>
      </c>
      <c r="C22" s="105" t="s">
        <v>240</v>
      </c>
      <c r="D22" s="105" t="s">
        <v>241</v>
      </c>
      <c r="E22" s="81" t="s">
        <v>197</v>
      </c>
      <c r="F22" s="50">
        <v>5541.721223060001</v>
      </c>
      <c r="G22" s="50" t="s">
        <v>191</v>
      </c>
      <c r="H22" s="50" t="s">
        <v>191</v>
      </c>
      <c r="I22" s="50" t="s">
        <v>191</v>
      </c>
      <c r="J22" s="50">
        <v>5541.721223060001</v>
      </c>
      <c r="K22" s="50" t="s">
        <v>191</v>
      </c>
      <c r="L22" s="50">
        <v>7104.562396168636</v>
      </c>
      <c r="M22" s="106">
        <v>6958.636375391193</v>
      </c>
      <c r="N22" s="39">
        <f t="shared" si="0"/>
        <v>79.63803429444842</v>
      </c>
      <c r="O22" s="106" t="s">
        <v>29</v>
      </c>
      <c r="P22" s="106" t="s">
        <v>29</v>
      </c>
      <c r="Q22" s="105" t="s">
        <v>32</v>
      </c>
      <c r="R22" s="105" t="s">
        <v>37</v>
      </c>
      <c r="S22" s="38">
        <v>2232.96044206</v>
      </c>
      <c r="T22" s="38">
        <v>3754.24465573</v>
      </c>
    </row>
    <row r="23" spans="1:26" s="107" customFormat="1" ht="15">
      <c r="A23" s="123">
        <v>22</v>
      </c>
      <c r="B23" s="50" t="s">
        <v>191</v>
      </c>
      <c r="C23" s="105" t="s">
        <v>261</v>
      </c>
      <c r="D23" s="105" t="s">
        <v>231</v>
      </c>
      <c r="E23" s="81" t="s">
        <v>201</v>
      </c>
      <c r="F23" s="50">
        <v>4771</v>
      </c>
      <c r="G23" s="50" t="s">
        <v>191</v>
      </c>
      <c r="H23" s="50">
        <v>4625.921</v>
      </c>
      <c r="I23" s="50">
        <v>145.513</v>
      </c>
      <c r="J23" s="50" t="s">
        <v>191</v>
      </c>
      <c r="K23" s="110" t="s">
        <v>191</v>
      </c>
      <c r="L23" s="50">
        <v>5817.409</v>
      </c>
      <c r="M23" s="50">
        <v>5641.311</v>
      </c>
      <c r="N23" s="39">
        <f t="shared" si="0"/>
        <v>84.57253996455789</v>
      </c>
      <c r="O23" s="106">
        <v>2292.801</v>
      </c>
      <c r="P23" s="106">
        <v>1711.078</v>
      </c>
      <c r="Q23" s="105" t="s">
        <v>23</v>
      </c>
      <c r="R23" s="105" t="s">
        <v>24</v>
      </c>
      <c r="S23" s="38">
        <v>4024.2</v>
      </c>
      <c r="T23" s="38">
        <v>5067.985000000001</v>
      </c>
      <c r="U23"/>
      <c r="V23"/>
      <c r="W23"/>
      <c r="X23"/>
      <c r="Y23"/>
      <c r="Z23"/>
    </row>
    <row r="24" spans="1:26" s="100" customFormat="1" ht="38.25" customHeight="1">
      <c r="A24" s="122">
        <v>23</v>
      </c>
      <c r="B24" s="50" t="s">
        <v>191</v>
      </c>
      <c r="C24" s="105" t="s">
        <v>239</v>
      </c>
      <c r="D24" s="105"/>
      <c r="E24" s="81" t="s">
        <v>196</v>
      </c>
      <c r="F24" s="50">
        <v>4695</v>
      </c>
      <c r="G24" s="50" t="s">
        <v>191</v>
      </c>
      <c r="H24" s="50" t="s">
        <v>191</v>
      </c>
      <c r="I24" s="50" t="s">
        <v>191</v>
      </c>
      <c r="J24" s="50" t="s">
        <v>191</v>
      </c>
      <c r="K24" s="50" t="s">
        <v>191</v>
      </c>
      <c r="L24" s="50">
        <v>3858</v>
      </c>
      <c r="M24" s="50">
        <v>4695</v>
      </c>
      <c r="N24" s="39">
        <f t="shared" si="0"/>
        <v>100</v>
      </c>
      <c r="O24" s="106" t="s">
        <v>29</v>
      </c>
      <c r="P24" s="106" t="s">
        <v>29</v>
      </c>
      <c r="Q24" s="105" t="s">
        <v>23</v>
      </c>
      <c r="R24" s="105" t="s">
        <v>37</v>
      </c>
      <c r="S24" s="38">
        <v>6475</v>
      </c>
      <c r="T24" s="38">
        <v>3858</v>
      </c>
      <c r="U24" s="108"/>
      <c r="V24" s="108"/>
      <c r="W24" s="108"/>
      <c r="X24" s="108"/>
      <c r="Y24" s="108"/>
      <c r="Z24" s="108"/>
    </row>
    <row r="25" spans="1:26" s="102" customFormat="1" ht="25.5">
      <c r="A25" s="123">
        <v>24</v>
      </c>
      <c r="B25" s="50" t="s">
        <v>191</v>
      </c>
      <c r="C25" s="105" t="s">
        <v>255</v>
      </c>
      <c r="D25" s="105" t="s">
        <v>231</v>
      </c>
      <c r="E25" s="81" t="s">
        <v>208</v>
      </c>
      <c r="F25" s="50">
        <v>4509</v>
      </c>
      <c r="G25" s="50">
        <v>4350.319</v>
      </c>
      <c r="H25" s="50" t="s">
        <v>191</v>
      </c>
      <c r="I25" s="50" t="s">
        <v>191</v>
      </c>
      <c r="J25" s="50">
        <v>12.786075</v>
      </c>
      <c r="K25" s="50">
        <f>41.029164+104.867869</f>
        <v>145.897033</v>
      </c>
      <c r="L25" s="50">
        <v>4755.048</v>
      </c>
      <c r="M25" s="50">
        <v>4539.363</v>
      </c>
      <c r="N25" s="39">
        <f t="shared" si="0"/>
        <v>99.33111760394576</v>
      </c>
      <c r="O25" s="106">
        <v>983.191</v>
      </c>
      <c r="P25" s="106">
        <v>1358.49</v>
      </c>
      <c r="Q25" s="96" t="s">
        <v>249</v>
      </c>
      <c r="R25" s="105" t="s">
        <v>24</v>
      </c>
      <c r="S25" s="38">
        <v>4378.7699999999995</v>
      </c>
      <c r="T25" s="38">
        <v>4720.6227420000005</v>
      </c>
      <c r="U25"/>
      <c r="V25"/>
      <c r="W25"/>
      <c r="X25"/>
      <c r="Y25"/>
      <c r="Z25"/>
    </row>
    <row r="26" spans="1:26" s="107" customFormat="1" ht="15" customHeight="1">
      <c r="A26" s="122">
        <v>25</v>
      </c>
      <c r="B26" s="50" t="s">
        <v>191</v>
      </c>
      <c r="C26" s="105" t="s">
        <v>256</v>
      </c>
      <c r="D26" s="105" t="s">
        <v>231</v>
      </c>
      <c r="E26" s="81" t="s">
        <v>201</v>
      </c>
      <c r="F26" s="131">
        <v>5492.52</v>
      </c>
      <c r="G26" s="50" t="s">
        <v>191</v>
      </c>
      <c r="H26" s="131">
        <v>4993.2</v>
      </c>
      <c r="I26" s="50" t="s">
        <v>191</v>
      </c>
      <c r="J26" s="50" t="s">
        <v>191</v>
      </c>
      <c r="K26" s="50" t="s">
        <v>191</v>
      </c>
      <c r="L26" s="50">
        <v>5188</v>
      </c>
      <c r="M26" s="50">
        <v>5548</v>
      </c>
      <c r="N26" s="39">
        <f t="shared" si="0"/>
        <v>99.00000000000001</v>
      </c>
      <c r="O26" s="106">
        <v>2433</v>
      </c>
      <c r="P26" s="106">
        <v>3160</v>
      </c>
      <c r="Q26" s="96" t="s">
        <v>225</v>
      </c>
      <c r="R26" s="105" t="s">
        <v>24</v>
      </c>
      <c r="S26" s="38">
        <v>3141.27</v>
      </c>
      <c r="T26" s="38">
        <v>5136.12</v>
      </c>
      <c r="U26" t="s">
        <v>272</v>
      </c>
      <c r="V26"/>
      <c r="W26"/>
      <c r="X26"/>
      <c r="Y26"/>
      <c r="Z26"/>
    </row>
    <row r="27" spans="1:20" s="108" customFormat="1" ht="25.5">
      <c r="A27" s="123">
        <v>26</v>
      </c>
      <c r="B27" s="50">
        <v>26</v>
      </c>
      <c r="C27" s="105" t="s">
        <v>186</v>
      </c>
      <c r="D27" s="105"/>
      <c r="E27" s="81" t="s">
        <v>208</v>
      </c>
      <c r="F27" s="50">
        <v>4419</v>
      </c>
      <c r="G27" s="50">
        <v>3915.144</v>
      </c>
      <c r="H27" s="50">
        <v>504.096</v>
      </c>
      <c r="I27" s="50" t="s">
        <v>191</v>
      </c>
      <c r="J27" s="50" t="s">
        <v>191</v>
      </c>
      <c r="K27" s="50" t="s">
        <v>191</v>
      </c>
      <c r="L27" s="50">
        <v>4686</v>
      </c>
      <c r="M27" s="106">
        <v>4816</v>
      </c>
      <c r="N27" s="39">
        <f t="shared" si="0"/>
        <v>91.75664451827242</v>
      </c>
      <c r="O27" s="106">
        <v>30</v>
      </c>
      <c r="P27" s="106">
        <v>33</v>
      </c>
      <c r="Q27" s="96" t="s">
        <v>259</v>
      </c>
      <c r="R27" s="105" t="s">
        <v>24</v>
      </c>
      <c r="S27" s="38">
        <v>3500.8</v>
      </c>
      <c r="T27" s="38">
        <v>4189.495</v>
      </c>
    </row>
    <row r="28" spans="1:26" s="100" customFormat="1" ht="25.5">
      <c r="A28" s="122">
        <v>27</v>
      </c>
      <c r="B28" s="50" t="s">
        <v>191</v>
      </c>
      <c r="C28" s="105" t="s">
        <v>229</v>
      </c>
      <c r="D28" s="105"/>
      <c r="E28" s="81" t="s">
        <v>208</v>
      </c>
      <c r="F28" s="50">
        <v>4314.791</v>
      </c>
      <c r="G28" s="50">
        <v>2967.386</v>
      </c>
      <c r="H28" s="50" t="s">
        <v>191</v>
      </c>
      <c r="I28" s="50" t="s">
        <v>191</v>
      </c>
      <c r="J28" s="50">
        <v>233.525</v>
      </c>
      <c r="K28" s="50">
        <v>1113.88</v>
      </c>
      <c r="L28" s="50">
        <v>5289.156</v>
      </c>
      <c r="M28" s="106">
        <v>4567.281</v>
      </c>
      <c r="N28" s="39">
        <f t="shared" si="0"/>
        <v>94.4717655865711</v>
      </c>
      <c r="O28" s="106">
        <v>50.316</v>
      </c>
      <c r="P28" s="106">
        <v>42.596</v>
      </c>
      <c r="Q28" s="105" t="s">
        <v>23</v>
      </c>
      <c r="R28" s="105" t="s">
        <v>24</v>
      </c>
      <c r="S28" s="7" t="e">
        <v>#N/A</v>
      </c>
      <c r="T28" s="133" t="e">
        <v>#N/A</v>
      </c>
      <c r="U28" s="100" t="s">
        <v>273</v>
      </c>
      <c r="V28" s="108"/>
      <c r="W28" s="108"/>
      <c r="X28" s="108"/>
      <c r="Y28" s="108"/>
      <c r="Z28" s="108"/>
    </row>
    <row r="29" spans="1:26" s="107" customFormat="1" ht="15">
      <c r="A29" s="123">
        <v>28</v>
      </c>
      <c r="B29" s="50" t="s">
        <v>191</v>
      </c>
      <c r="C29" s="105" t="s">
        <v>227</v>
      </c>
      <c r="D29" s="118"/>
      <c r="E29" s="81" t="s">
        <v>262</v>
      </c>
      <c r="F29" s="50">
        <v>4259</v>
      </c>
      <c r="G29" s="50">
        <v>3070.04</v>
      </c>
      <c r="H29" s="50">
        <v>638.108</v>
      </c>
      <c r="I29" s="50" t="s">
        <v>191</v>
      </c>
      <c r="J29" s="125">
        <v>168.107</v>
      </c>
      <c r="K29" s="125">
        <v>383.238</v>
      </c>
      <c r="L29" s="50">
        <v>3885.48</v>
      </c>
      <c r="M29" s="106">
        <v>4353.999</v>
      </c>
      <c r="N29" s="39">
        <f t="shared" si="0"/>
        <v>97.8181207666791</v>
      </c>
      <c r="O29" s="106">
        <v>243.361</v>
      </c>
      <c r="P29" s="106">
        <v>32.94</v>
      </c>
      <c r="Q29" s="105" t="s">
        <v>23</v>
      </c>
      <c r="R29" s="105" t="s">
        <v>24</v>
      </c>
      <c r="S29" s="121" t="e">
        <v>#N/A</v>
      </c>
      <c r="T29" s="38">
        <v>3781.0550000000003</v>
      </c>
      <c r="U29" s="100"/>
      <c r="V29" s="100"/>
      <c r="W29" s="100"/>
      <c r="X29" s="100"/>
      <c r="Y29" s="100"/>
      <c r="Z29" s="100"/>
    </row>
    <row r="30" spans="1:26" s="107" customFormat="1" ht="15">
      <c r="A30" s="122">
        <v>29</v>
      </c>
      <c r="B30" s="50">
        <v>27</v>
      </c>
      <c r="C30" s="105" t="s">
        <v>242</v>
      </c>
      <c r="D30" s="105"/>
      <c r="E30" s="81" t="s">
        <v>208</v>
      </c>
      <c r="F30" s="50">
        <v>4160.743812864508</v>
      </c>
      <c r="G30" s="50">
        <v>4160.743812864508</v>
      </c>
      <c r="H30" s="50" t="s">
        <v>191</v>
      </c>
      <c r="I30" s="50" t="s">
        <v>191</v>
      </c>
      <c r="J30" s="50" t="s">
        <v>191</v>
      </c>
      <c r="K30" s="50" t="s">
        <v>191</v>
      </c>
      <c r="L30" s="50">
        <v>3883.4741062576277</v>
      </c>
      <c r="M30" s="106">
        <v>4374.92587787</v>
      </c>
      <c r="N30" s="39">
        <f t="shared" si="0"/>
        <v>95.10432699925492</v>
      </c>
      <c r="O30" s="106">
        <v>461.9263370902927</v>
      </c>
      <c r="P30" s="106">
        <v>624.1247272909292</v>
      </c>
      <c r="Q30" s="111"/>
      <c r="R30" s="105" t="s">
        <v>37</v>
      </c>
      <c r="S30" s="38">
        <v>3304</v>
      </c>
      <c r="T30" s="38">
        <v>3713.4490528481365</v>
      </c>
      <c r="U30" s="108"/>
      <c r="V30" s="108" t="s">
        <v>271</v>
      </c>
      <c r="X30" s="108"/>
      <c r="Y30" s="108"/>
      <c r="Z30" s="108"/>
    </row>
    <row r="31" spans="1:26" s="27" customFormat="1" ht="15">
      <c r="A31" s="123">
        <v>30</v>
      </c>
      <c r="B31" s="50">
        <v>32</v>
      </c>
      <c r="C31" s="105" t="s">
        <v>232</v>
      </c>
      <c r="D31" s="105"/>
      <c r="E31" s="81" t="s">
        <v>201</v>
      </c>
      <c r="F31" s="50">
        <v>3845.026</v>
      </c>
      <c r="G31" s="50" t="s">
        <v>191</v>
      </c>
      <c r="H31" s="50">
        <v>3815.396</v>
      </c>
      <c r="I31" s="50" t="s">
        <v>191</v>
      </c>
      <c r="J31" s="50" t="s">
        <v>191</v>
      </c>
      <c r="K31" s="50">
        <v>29.63</v>
      </c>
      <c r="L31" s="50">
        <v>2750.114</v>
      </c>
      <c r="M31" s="106">
        <v>3853.417</v>
      </c>
      <c r="N31" s="39">
        <f t="shared" si="0"/>
        <v>99.78224521249581</v>
      </c>
      <c r="O31" s="106">
        <v>907.157</v>
      </c>
      <c r="P31" s="106">
        <v>1971.694</v>
      </c>
      <c r="Q31" s="105" t="s">
        <v>23</v>
      </c>
      <c r="R31" s="105" t="s">
        <v>24</v>
      </c>
      <c r="S31" s="38">
        <v>2659.1059999999998</v>
      </c>
      <c r="T31" s="38">
        <v>2733.201</v>
      </c>
      <c r="U31" s="107"/>
      <c r="V31" s="107"/>
      <c r="W31" s="107"/>
      <c r="X31" s="107"/>
      <c r="Y31" s="107"/>
      <c r="Z31" s="107"/>
    </row>
    <row r="32" spans="1:26" s="108" customFormat="1" ht="15">
      <c r="A32" s="122">
        <v>31</v>
      </c>
      <c r="B32" s="81">
        <v>31</v>
      </c>
      <c r="C32" s="105" t="s">
        <v>171</v>
      </c>
      <c r="D32" s="105"/>
      <c r="E32" s="81" t="s">
        <v>206</v>
      </c>
      <c r="F32" s="50">
        <v>3419.576</v>
      </c>
      <c r="G32" s="50">
        <v>2838.839</v>
      </c>
      <c r="H32" s="17">
        <v>0</v>
      </c>
      <c r="I32" s="50">
        <v>0</v>
      </c>
      <c r="J32" s="50">
        <v>476.737</v>
      </c>
      <c r="K32" s="50">
        <v>104</v>
      </c>
      <c r="L32" s="50">
        <v>3151.595</v>
      </c>
      <c r="M32" s="106">
        <v>3419.576</v>
      </c>
      <c r="N32" s="39">
        <f t="shared" si="0"/>
        <v>100</v>
      </c>
      <c r="O32" s="106">
        <v>44.145</v>
      </c>
      <c r="P32" s="106">
        <v>387.668</v>
      </c>
      <c r="Q32" s="105" t="s">
        <v>23</v>
      </c>
      <c r="R32" s="105" t="s">
        <v>37</v>
      </c>
      <c r="S32" s="38">
        <v>3018.9410000000003</v>
      </c>
      <c r="T32" s="38">
        <v>2951</v>
      </c>
      <c r="U32" s="107"/>
      <c r="V32" s="107"/>
      <c r="W32" s="107"/>
      <c r="X32" s="107"/>
      <c r="Y32" s="107"/>
      <c r="Z32" s="107"/>
    </row>
    <row r="33" spans="1:26" s="108" customFormat="1" ht="15">
      <c r="A33" s="123">
        <v>32</v>
      </c>
      <c r="B33" s="50" t="s">
        <v>191</v>
      </c>
      <c r="C33" s="105" t="s">
        <v>245</v>
      </c>
      <c r="D33" s="105"/>
      <c r="E33" s="81" t="s">
        <v>244</v>
      </c>
      <c r="F33" s="50">
        <v>3341.785</v>
      </c>
      <c r="G33" s="38" t="s">
        <v>191</v>
      </c>
      <c r="H33" s="50">
        <v>18.421</v>
      </c>
      <c r="I33" s="50">
        <v>31.414</v>
      </c>
      <c r="J33" s="50">
        <v>3288.543</v>
      </c>
      <c r="K33" s="50">
        <v>3.407</v>
      </c>
      <c r="L33" s="50">
        <v>2719.86</v>
      </c>
      <c r="M33" s="50">
        <v>3341.785</v>
      </c>
      <c r="N33" s="39">
        <f t="shared" si="0"/>
        <v>100</v>
      </c>
      <c r="O33" s="50">
        <v>35.285</v>
      </c>
      <c r="P33" s="50">
        <v>35.34</v>
      </c>
      <c r="Q33" s="105" t="s">
        <v>23</v>
      </c>
      <c r="R33" s="105" t="s">
        <v>37</v>
      </c>
      <c r="S33" s="38">
        <v>3075.663</v>
      </c>
      <c r="T33" s="38">
        <v>2719.86</v>
      </c>
      <c r="U33" s="107"/>
      <c r="V33" s="107"/>
      <c r="W33" s="107"/>
      <c r="X33" s="107"/>
      <c r="Y33" s="107"/>
      <c r="Z33" s="107"/>
    </row>
    <row r="34" spans="1:26" s="107" customFormat="1" ht="25.5">
      <c r="A34" s="122">
        <v>33</v>
      </c>
      <c r="B34" s="126">
        <v>35</v>
      </c>
      <c r="C34" s="105" t="s">
        <v>173</v>
      </c>
      <c r="D34" s="96" t="s">
        <v>263</v>
      </c>
      <c r="E34" s="81" t="s">
        <v>209</v>
      </c>
      <c r="F34" s="50">
        <v>3059.143</v>
      </c>
      <c r="G34" s="50">
        <v>3020.575</v>
      </c>
      <c r="H34" s="50" t="s">
        <v>191</v>
      </c>
      <c r="I34" s="50" t="s">
        <v>191</v>
      </c>
      <c r="J34" s="50" t="s">
        <v>191</v>
      </c>
      <c r="K34" s="50">
        <v>38.568</v>
      </c>
      <c r="L34" s="50">
        <v>2729.242</v>
      </c>
      <c r="M34" s="106">
        <v>3376.589</v>
      </c>
      <c r="N34" s="39">
        <f t="shared" si="0"/>
        <v>90.59861890209321</v>
      </c>
      <c r="O34" s="106">
        <v>80.579</v>
      </c>
      <c r="P34" s="106">
        <v>54.872</v>
      </c>
      <c r="Q34" s="105" t="s">
        <v>23</v>
      </c>
      <c r="R34" s="105" t="s">
        <v>24</v>
      </c>
      <c r="S34" s="38">
        <v>2169.57</v>
      </c>
      <c r="T34" s="38">
        <v>2421.733</v>
      </c>
      <c r="U34" s="100"/>
      <c r="V34" s="100"/>
      <c r="W34" s="100"/>
      <c r="X34" s="100"/>
      <c r="Y34" s="100"/>
      <c r="Z34" s="100"/>
    </row>
    <row r="35" spans="1:26" s="98" customFormat="1" ht="26.25" customHeight="1">
      <c r="A35" s="123">
        <v>34</v>
      </c>
      <c r="B35" s="81">
        <v>22</v>
      </c>
      <c r="C35" s="105" t="s">
        <v>169</v>
      </c>
      <c r="D35" s="105"/>
      <c r="E35" s="81" t="s">
        <v>196</v>
      </c>
      <c r="F35" s="110">
        <v>2798</v>
      </c>
      <c r="G35" s="50">
        <v>1548</v>
      </c>
      <c r="H35" s="110">
        <v>1120</v>
      </c>
      <c r="I35" s="110" t="s">
        <v>191</v>
      </c>
      <c r="J35" s="50">
        <v>130</v>
      </c>
      <c r="K35" s="50" t="s">
        <v>191</v>
      </c>
      <c r="L35" s="50">
        <v>3457.71</v>
      </c>
      <c r="M35" s="110">
        <v>2797</v>
      </c>
      <c r="N35" s="39">
        <f t="shared" si="0"/>
        <v>100.03575259206292</v>
      </c>
      <c r="O35" s="106" t="s">
        <v>29</v>
      </c>
      <c r="P35" s="106" t="s">
        <v>29</v>
      </c>
      <c r="Q35" s="105" t="s">
        <v>23</v>
      </c>
      <c r="R35" s="105" t="s">
        <v>37</v>
      </c>
      <c r="S35" s="38">
        <v>5000</v>
      </c>
      <c r="T35" s="38">
        <v>3457.71</v>
      </c>
      <c r="U35" s="107"/>
      <c r="V35" s="107"/>
      <c r="W35" s="107"/>
      <c r="X35" s="107"/>
      <c r="Y35" s="107"/>
      <c r="Z35" s="107"/>
    </row>
    <row r="36" spans="1:20" s="107" customFormat="1" ht="15" customHeight="1">
      <c r="A36" s="122">
        <v>35</v>
      </c>
      <c r="B36" s="50">
        <v>36</v>
      </c>
      <c r="C36" s="105" t="s">
        <v>174</v>
      </c>
      <c r="D36" s="105" t="s">
        <v>181</v>
      </c>
      <c r="E36" s="81" t="s">
        <v>208</v>
      </c>
      <c r="F36" s="50">
        <v>2553.127</v>
      </c>
      <c r="G36" s="50">
        <v>2455.44</v>
      </c>
      <c r="H36" s="50" t="s">
        <v>191</v>
      </c>
      <c r="I36" s="50" t="s">
        <v>191</v>
      </c>
      <c r="J36" s="50" t="s">
        <v>191</v>
      </c>
      <c r="K36" s="50">
        <v>97.687</v>
      </c>
      <c r="L36" s="50">
        <v>2299.725</v>
      </c>
      <c r="M36" s="106">
        <v>2553.127</v>
      </c>
      <c r="N36" s="39">
        <f t="shared" si="0"/>
        <v>100</v>
      </c>
      <c r="O36" s="106">
        <v>191.938</v>
      </c>
      <c r="P36" s="106">
        <v>272.934</v>
      </c>
      <c r="Q36" s="96" t="s">
        <v>249</v>
      </c>
      <c r="R36" s="105" t="s">
        <v>24</v>
      </c>
      <c r="S36" s="38">
        <v>2051.9179999999997</v>
      </c>
      <c r="T36" s="38">
        <v>2299.725</v>
      </c>
    </row>
    <row r="37" spans="1:26" s="107" customFormat="1" ht="15" customHeight="1">
      <c r="A37" s="123">
        <v>36</v>
      </c>
      <c r="B37" s="50" t="s">
        <v>191</v>
      </c>
      <c r="C37" s="105" t="s">
        <v>228</v>
      </c>
      <c r="D37" s="105"/>
      <c r="E37" s="81" t="s">
        <v>201</v>
      </c>
      <c r="F37" s="50">
        <v>2403</v>
      </c>
      <c r="G37" s="50" t="s">
        <v>191</v>
      </c>
      <c r="H37" s="50">
        <v>2365.116</v>
      </c>
      <c r="I37" s="50" t="s">
        <v>191</v>
      </c>
      <c r="J37" s="50" t="s">
        <v>191</v>
      </c>
      <c r="K37" s="50">
        <v>37.897</v>
      </c>
      <c r="L37" s="50">
        <v>2288.99</v>
      </c>
      <c r="M37" s="106">
        <v>2404.504</v>
      </c>
      <c r="N37" s="39">
        <f t="shared" si="0"/>
        <v>99.93745071748685</v>
      </c>
      <c r="O37" s="106">
        <v>1182.723</v>
      </c>
      <c r="P37" s="106">
        <v>1079.324</v>
      </c>
      <c r="Q37" s="105" t="s">
        <v>23</v>
      </c>
      <c r="R37" s="105" t="s">
        <v>24</v>
      </c>
      <c r="S37" s="7" t="e">
        <v>#N/A</v>
      </c>
      <c r="T37" s="38" t="e">
        <v>#N/A</v>
      </c>
      <c r="U37" s="100" t="s">
        <v>273</v>
      </c>
      <c r="V37" s="100"/>
      <c r="W37" s="100"/>
      <c r="X37" s="100"/>
      <c r="Y37" s="100"/>
      <c r="Z37" s="100"/>
    </row>
    <row r="38" spans="1:20" s="107" customFormat="1" ht="26.25" customHeight="1">
      <c r="A38" s="122">
        <v>37</v>
      </c>
      <c r="B38" s="50">
        <v>37</v>
      </c>
      <c r="C38" s="105" t="s">
        <v>234</v>
      </c>
      <c r="D38" s="105"/>
      <c r="E38" s="81" t="s">
        <v>201</v>
      </c>
      <c r="F38" s="50">
        <v>2243.934</v>
      </c>
      <c r="G38" s="50" t="s">
        <v>191</v>
      </c>
      <c r="H38" s="50">
        <v>1264.27</v>
      </c>
      <c r="I38" s="50">
        <v>185.518</v>
      </c>
      <c r="J38" s="50" t="s">
        <v>191</v>
      </c>
      <c r="K38" s="50">
        <v>794.146</v>
      </c>
      <c r="L38" s="50">
        <v>2369.641</v>
      </c>
      <c r="M38" s="106">
        <v>2705.505</v>
      </c>
      <c r="N38" s="39">
        <f t="shared" si="0"/>
        <v>82.93956211502105</v>
      </c>
      <c r="O38" s="106">
        <v>142.748</v>
      </c>
      <c r="P38" s="106">
        <v>144.414</v>
      </c>
      <c r="Q38" s="96" t="s">
        <v>225</v>
      </c>
      <c r="R38" s="105" t="s">
        <v>24</v>
      </c>
      <c r="S38" s="38">
        <v>1834.0230000000001</v>
      </c>
      <c r="T38" s="38">
        <v>1865.1709999999998</v>
      </c>
    </row>
    <row r="39" spans="1:26" s="107" customFormat="1" ht="26.25" customHeight="1">
      <c r="A39" s="123">
        <v>38</v>
      </c>
      <c r="B39" s="50">
        <v>39</v>
      </c>
      <c r="C39" s="105" t="s">
        <v>177</v>
      </c>
      <c r="D39" s="105"/>
      <c r="E39" s="81" t="s">
        <v>208</v>
      </c>
      <c r="F39" s="50">
        <v>2209.845</v>
      </c>
      <c r="G39" s="50">
        <v>2026.945</v>
      </c>
      <c r="H39" s="50" t="s">
        <v>191</v>
      </c>
      <c r="I39" s="50" t="s">
        <v>191</v>
      </c>
      <c r="J39" s="50" t="s">
        <v>191</v>
      </c>
      <c r="K39" s="50">
        <v>182.9</v>
      </c>
      <c r="L39" s="50">
        <v>2774.981</v>
      </c>
      <c r="M39" s="106">
        <v>2213.805</v>
      </c>
      <c r="N39" s="39">
        <f t="shared" si="0"/>
        <v>99.82112245658493</v>
      </c>
      <c r="O39" s="106">
        <v>-190.117</v>
      </c>
      <c r="P39" s="106">
        <v>121.122</v>
      </c>
      <c r="Q39" s="96" t="s">
        <v>225</v>
      </c>
      <c r="R39" s="105" t="s">
        <v>24</v>
      </c>
      <c r="S39" s="38">
        <v>1594.2949999999998</v>
      </c>
      <c r="T39" s="38">
        <v>2762.259</v>
      </c>
      <c r="U39" s="13"/>
      <c r="V39" s="13"/>
      <c r="W39" s="13"/>
      <c r="X39" s="13"/>
      <c r="Y39" s="13"/>
      <c r="Z39" s="13"/>
    </row>
    <row r="40" spans="1:26" s="107" customFormat="1" ht="26.25" customHeight="1">
      <c r="A40" s="122">
        <v>39</v>
      </c>
      <c r="B40" s="81">
        <v>38</v>
      </c>
      <c r="C40" s="81" t="s">
        <v>176</v>
      </c>
      <c r="D40" s="81"/>
      <c r="E40" s="81" t="s">
        <v>210</v>
      </c>
      <c r="F40" s="50">
        <v>2106.373</v>
      </c>
      <c r="G40" s="50">
        <v>2106.373</v>
      </c>
      <c r="H40" s="50" t="s">
        <v>191</v>
      </c>
      <c r="I40" s="50" t="s">
        <v>191</v>
      </c>
      <c r="J40" s="50" t="s">
        <v>191</v>
      </c>
      <c r="K40" s="50" t="s">
        <v>191</v>
      </c>
      <c r="L40" s="50">
        <v>2876.82</v>
      </c>
      <c r="M40" s="106">
        <v>2847.775</v>
      </c>
      <c r="N40" s="39">
        <f t="shared" si="0"/>
        <v>73.96556961136326</v>
      </c>
      <c r="O40" s="106">
        <v>89.419</v>
      </c>
      <c r="P40" s="106">
        <v>70.734</v>
      </c>
      <c r="Q40" s="105" t="s">
        <v>23</v>
      </c>
      <c r="R40" s="105" t="s">
        <v>24</v>
      </c>
      <c r="S40" s="38">
        <v>1757.703</v>
      </c>
      <c r="T40" s="38">
        <v>2342.876</v>
      </c>
      <c r="U40" s="13"/>
      <c r="V40" s="13"/>
      <c r="W40" s="13"/>
      <c r="X40" s="13"/>
      <c r="Y40" s="13"/>
      <c r="Z40" s="13"/>
    </row>
    <row r="41" spans="1:26" s="100" customFormat="1" ht="41.25" customHeight="1">
      <c r="A41" s="123">
        <v>40</v>
      </c>
      <c r="B41" s="81">
        <v>40</v>
      </c>
      <c r="C41" s="105" t="s">
        <v>95</v>
      </c>
      <c r="D41" s="105"/>
      <c r="E41" s="81" t="s">
        <v>211</v>
      </c>
      <c r="F41" s="50">
        <v>2099</v>
      </c>
      <c r="G41" s="50">
        <v>233</v>
      </c>
      <c r="H41" s="50">
        <v>537.162</v>
      </c>
      <c r="I41" s="50">
        <v>101</v>
      </c>
      <c r="J41" s="50">
        <v>1178.495</v>
      </c>
      <c r="K41" s="50">
        <v>49.015</v>
      </c>
      <c r="L41" s="50">
        <v>2363.828</v>
      </c>
      <c r="M41" s="50">
        <v>2410</v>
      </c>
      <c r="N41" s="39">
        <f t="shared" si="0"/>
        <v>87.0954356846473</v>
      </c>
      <c r="O41" s="50">
        <v>518</v>
      </c>
      <c r="P41" s="50">
        <v>460.949</v>
      </c>
      <c r="Q41" s="105" t="s">
        <v>124</v>
      </c>
      <c r="R41" s="105" t="s">
        <v>37</v>
      </c>
      <c r="S41" s="38">
        <v>2197.785</v>
      </c>
      <c r="T41" s="38">
        <v>2363.828</v>
      </c>
      <c r="U41" s="107"/>
      <c r="V41" s="107"/>
      <c r="W41" s="107"/>
      <c r="X41" s="107"/>
      <c r="Y41" s="107"/>
      <c r="Z41" s="107"/>
    </row>
    <row r="42" spans="1:20" s="107" customFormat="1" ht="41.25" customHeight="1">
      <c r="A42" s="122">
        <v>41</v>
      </c>
      <c r="B42" s="50" t="s">
        <v>191</v>
      </c>
      <c r="C42" s="105" t="s">
        <v>243</v>
      </c>
      <c r="D42" s="105"/>
      <c r="E42" s="81" t="s">
        <v>212</v>
      </c>
      <c r="F42" s="50">
        <v>1604</v>
      </c>
      <c r="G42" s="50" t="s">
        <v>191</v>
      </c>
      <c r="H42" s="50" t="s">
        <v>191</v>
      </c>
      <c r="I42" s="50" t="s">
        <v>191</v>
      </c>
      <c r="J42" s="50" t="s">
        <v>191</v>
      </c>
      <c r="K42" s="50" t="s">
        <v>191</v>
      </c>
      <c r="L42" s="50">
        <v>1090</v>
      </c>
      <c r="M42" s="106">
        <v>1604</v>
      </c>
      <c r="N42" s="39">
        <f t="shared" si="0"/>
        <v>100</v>
      </c>
      <c r="O42" s="106" t="s">
        <v>29</v>
      </c>
      <c r="P42" s="106" t="s">
        <v>29</v>
      </c>
      <c r="Q42" s="105" t="s">
        <v>69</v>
      </c>
      <c r="R42" s="105" t="s">
        <v>37</v>
      </c>
      <c r="S42" s="38">
        <v>512</v>
      </c>
      <c r="T42" s="38">
        <v>1090</v>
      </c>
    </row>
    <row r="43" spans="1:20" s="107" customFormat="1" ht="15" customHeight="1">
      <c r="A43" s="123">
        <v>42</v>
      </c>
      <c r="B43" s="81">
        <v>46</v>
      </c>
      <c r="C43" s="105" t="s">
        <v>178</v>
      </c>
      <c r="D43" s="105"/>
      <c r="E43" s="81" t="s">
        <v>212</v>
      </c>
      <c r="F43" s="50">
        <v>1448.1</v>
      </c>
      <c r="G43" s="50">
        <v>7.41</v>
      </c>
      <c r="H43" s="50">
        <v>201.8</v>
      </c>
      <c r="I43" s="50">
        <v>21.2</v>
      </c>
      <c r="J43" s="50">
        <v>1155.69</v>
      </c>
      <c r="K43" s="50">
        <v>62</v>
      </c>
      <c r="L43" s="50">
        <v>1458</v>
      </c>
      <c r="M43" s="106">
        <v>1608.915</v>
      </c>
      <c r="N43" s="39">
        <f t="shared" si="0"/>
        <v>90.00475475708785</v>
      </c>
      <c r="O43" s="106">
        <v>3</v>
      </c>
      <c r="P43" s="106">
        <v>10.613</v>
      </c>
      <c r="Q43" s="105" t="s">
        <v>62</v>
      </c>
      <c r="R43" s="105" t="s">
        <v>37</v>
      </c>
      <c r="S43" s="38">
        <v>1085.4910000000002</v>
      </c>
      <c r="T43" s="38">
        <v>1377.914</v>
      </c>
    </row>
    <row r="44" spans="1:20" s="107" customFormat="1" ht="24" customHeight="1">
      <c r="A44" s="122">
        <v>43</v>
      </c>
      <c r="B44" s="50" t="s">
        <v>191</v>
      </c>
      <c r="C44" s="105" t="s">
        <v>233</v>
      </c>
      <c r="D44" s="105"/>
      <c r="E44" s="81" t="s">
        <v>208</v>
      </c>
      <c r="F44" s="50">
        <v>1429.924</v>
      </c>
      <c r="G44" s="50">
        <v>944.679</v>
      </c>
      <c r="H44" s="50">
        <v>347.542</v>
      </c>
      <c r="I44" s="50" t="s">
        <v>191</v>
      </c>
      <c r="J44" s="50" t="s">
        <v>191</v>
      </c>
      <c r="K44" s="50">
        <v>137.703</v>
      </c>
      <c r="L44" s="50">
        <v>2842.72</v>
      </c>
      <c r="M44" s="106">
        <v>3227.014</v>
      </c>
      <c r="N44" s="39">
        <f t="shared" si="0"/>
        <v>44.3110565990727</v>
      </c>
      <c r="O44" s="106">
        <v>343.746</v>
      </c>
      <c r="P44" s="106">
        <v>914.279</v>
      </c>
      <c r="Q44" s="105" t="s">
        <v>23</v>
      </c>
      <c r="R44" s="105" t="s">
        <v>24</v>
      </c>
      <c r="S44" s="38">
        <v>1359.259</v>
      </c>
      <c r="T44" s="38">
        <v>1984.269</v>
      </c>
    </row>
    <row r="45" spans="1:20" s="107" customFormat="1" ht="15" customHeight="1">
      <c r="A45" s="123">
        <v>44</v>
      </c>
      <c r="B45" s="50" t="s">
        <v>191</v>
      </c>
      <c r="C45" s="105" t="s">
        <v>247</v>
      </c>
      <c r="D45" s="105"/>
      <c r="E45" s="81" t="s">
        <v>201</v>
      </c>
      <c r="F45" s="50">
        <v>1339</v>
      </c>
      <c r="G45" s="50">
        <v>416.298</v>
      </c>
      <c r="H45" s="50">
        <v>922.66</v>
      </c>
      <c r="I45" s="50" t="s">
        <v>191</v>
      </c>
      <c r="J45" s="50" t="s">
        <v>191</v>
      </c>
      <c r="K45" s="50" t="s">
        <v>191</v>
      </c>
      <c r="L45" s="50">
        <v>1058.106</v>
      </c>
      <c r="M45" s="50">
        <v>1355.803</v>
      </c>
      <c r="N45" s="39">
        <f t="shared" si="0"/>
        <v>98.76066065645229</v>
      </c>
      <c r="O45" s="106">
        <v>60.308</v>
      </c>
      <c r="P45" s="106">
        <v>-148.762</v>
      </c>
      <c r="Q45" s="96" t="s">
        <v>225</v>
      </c>
      <c r="R45" s="105" t="s">
        <v>24</v>
      </c>
      <c r="S45" s="38">
        <v>680.015</v>
      </c>
      <c r="T45" s="38">
        <v>1041.731</v>
      </c>
    </row>
    <row r="46" spans="1:26" s="108" customFormat="1" ht="26.25" customHeight="1">
      <c r="A46" s="122">
        <v>45</v>
      </c>
      <c r="B46" s="50" t="s">
        <v>191</v>
      </c>
      <c r="C46" s="105" t="s">
        <v>246</v>
      </c>
      <c r="D46" s="105"/>
      <c r="E46" s="81" t="s">
        <v>201</v>
      </c>
      <c r="F46" s="50">
        <v>1154</v>
      </c>
      <c r="G46" s="50" t="s">
        <v>191</v>
      </c>
      <c r="H46" s="50">
        <v>597.038</v>
      </c>
      <c r="I46" s="50">
        <v>440.862</v>
      </c>
      <c r="J46" s="50">
        <v>115.8699</v>
      </c>
      <c r="K46" s="50" t="s">
        <v>191</v>
      </c>
      <c r="L46" s="50">
        <v>1455</v>
      </c>
      <c r="M46" s="50">
        <v>1369</v>
      </c>
      <c r="N46" s="39">
        <f t="shared" si="0"/>
        <v>84.29510591672754</v>
      </c>
      <c r="O46" s="106">
        <v>194</v>
      </c>
      <c r="P46" s="106">
        <v>63</v>
      </c>
      <c r="Q46" s="96" t="s">
        <v>264</v>
      </c>
      <c r="R46" s="105" t="s">
        <v>24</v>
      </c>
      <c r="S46" s="38">
        <v>892.732</v>
      </c>
      <c r="T46" s="38">
        <v>1244.3412</v>
      </c>
      <c r="U46" s="107"/>
      <c r="V46" s="107"/>
      <c r="W46" s="107"/>
      <c r="X46" s="107"/>
      <c r="Y46" s="107"/>
      <c r="Z46" s="107"/>
    </row>
    <row r="47" spans="1:20" s="108" customFormat="1" ht="25.5" customHeight="1">
      <c r="A47" s="123">
        <v>46</v>
      </c>
      <c r="B47" s="50" t="s">
        <v>191</v>
      </c>
      <c r="C47" s="105" t="s">
        <v>248</v>
      </c>
      <c r="D47" s="105"/>
      <c r="E47" s="81" t="s">
        <v>201</v>
      </c>
      <c r="F47" s="50">
        <v>1130.101</v>
      </c>
      <c r="G47" s="50" t="s">
        <v>191</v>
      </c>
      <c r="H47" s="50">
        <v>1130.101</v>
      </c>
      <c r="I47" s="50" t="s">
        <v>191</v>
      </c>
      <c r="J47" s="50" t="s">
        <v>191</v>
      </c>
      <c r="K47" s="50" t="s">
        <v>191</v>
      </c>
      <c r="L47" s="50">
        <v>892.642</v>
      </c>
      <c r="M47" s="106">
        <v>1141.875</v>
      </c>
      <c r="N47" s="39">
        <f t="shared" si="0"/>
        <v>98.9688888888889</v>
      </c>
      <c r="O47" s="106">
        <v>62.51</v>
      </c>
      <c r="P47" s="106">
        <v>96.495</v>
      </c>
      <c r="Q47" s="96" t="s">
        <v>249</v>
      </c>
      <c r="R47" s="105" t="s">
        <v>24</v>
      </c>
      <c r="S47" s="38">
        <v>669.174</v>
      </c>
      <c r="T47" s="38">
        <v>840.648</v>
      </c>
    </row>
    <row r="48" spans="1:20" s="98" customFormat="1" ht="15" customHeight="1">
      <c r="A48" s="122">
        <v>47</v>
      </c>
      <c r="B48" s="50">
        <v>42</v>
      </c>
      <c r="C48" s="105" t="s">
        <v>251</v>
      </c>
      <c r="D48" s="111"/>
      <c r="E48" s="81" t="s">
        <v>252</v>
      </c>
      <c r="F48" s="50">
        <v>1091.284</v>
      </c>
      <c r="G48" s="50">
        <v>584.0420000000001</v>
      </c>
      <c r="H48" s="50" t="s">
        <v>191</v>
      </c>
      <c r="I48" s="50" t="s">
        <v>191</v>
      </c>
      <c r="J48" s="50">
        <v>507.242</v>
      </c>
      <c r="K48" s="50" t="s">
        <v>191</v>
      </c>
      <c r="L48" s="50">
        <v>1202.663</v>
      </c>
      <c r="M48" s="106">
        <v>1110.972</v>
      </c>
      <c r="N48" s="39">
        <f t="shared" si="0"/>
        <v>98.22785812783762</v>
      </c>
      <c r="O48" s="106">
        <v>11.319</v>
      </c>
      <c r="P48" s="106">
        <v>7.29</v>
      </c>
      <c r="Q48" s="96" t="s">
        <v>249</v>
      </c>
      <c r="R48" s="105" t="s">
        <v>24</v>
      </c>
      <c r="S48" s="38">
        <v>1458</v>
      </c>
      <c r="T48" s="38">
        <v>1175.837</v>
      </c>
    </row>
    <row r="49" spans="1:26" s="107" customFormat="1" ht="25.5">
      <c r="A49" s="123">
        <v>48</v>
      </c>
      <c r="B49" s="50" t="s">
        <v>191</v>
      </c>
      <c r="C49" s="105" t="s">
        <v>250</v>
      </c>
      <c r="D49" s="105"/>
      <c r="E49" s="81" t="s">
        <v>201</v>
      </c>
      <c r="F49" s="50">
        <v>1002</v>
      </c>
      <c r="G49" s="50" t="s">
        <v>191</v>
      </c>
      <c r="H49" s="50">
        <v>1002.0709600000001</v>
      </c>
      <c r="I49" s="50" t="s">
        <v>191</v>
      </c>
      <c r="J49" s="50" t="s">
        <v>191</v>
      </c>
      <c r="K49" s="50" t="s">
        <v>191</v>
      </c>
      <c r="L49" s="50">
        <v>834.511</v>
      </c>
      <c r="M49" s="106">
        <v>1138.717</v>
      </c>
      <c r="N49" s="39">
        <f t="shared" si="0"/>
        <v>87.99376842534184</v>
      </c>
      <c r="O49" s="106">
        <v>93.999</v>
      </c>
      <c r="P49" s="106">
        <v>248.601</v>
      </c>
      <c r="Q49" s="96" t="s">
        <v>249</v>
      </c>
      <c r="R49" s="105" t="s">
        <v>24</v>
      </c>
      <c r="S49" s="38">
        <v>484.02714000000003</v>
      </c>
      <c r="T49" s="38">
        <v>700.98924</v>
      </c>
      <c r="U49" s="108"/>
      <c r="V49" s="108"/>
      <c r="W49" s="108"/>
      <c r="X49" s="108"/>
      <c r="Y49" s="108"/>
      <c r="Z49" s="108"/>
    </row>
    <row r="50" spans="1:26" s="13" customFormat="1" ht="25.5">
      <c r="A50" s="122">
        <v>49</v>
      </c>
      <c r="B50" s="81">
        <v>25</v>
      </c>
      <c r="C50" s="105" t="s">
        <v>170</v>
      </c>
      <c r="D50" s="105" t="s">
        <v>161</v>
      </c>
      <c r="E50" s="81" t="s">
        <v>207</v>
      </c>
      <c r="F50" s="50">
        <v>999.3</v>
      </c>
      <c r="G50" s="38" t="s">
        <v>191</v>
      </c>
      <c r="H50" s="38" t="s">
        <v>191</v>
      </c>
      <c r="I50" s="50">
        <v>119.916</v>
      </c>
      <c r="J50" s="50">
        <v>819.426</v>
      </c>
      <c r="K50" s="50">
        <v>59.958</v>
      </c>
      <c r="L50" s="50">
        <v>2255.397</v>
      </c>
      <c r="M50" s="106">
        <v>999.275</v>
      </c>
      <c r="N50" s="39">
        <f t="shared" si="0"/>
        <v>100.002501813815</v>
      </c>
      <c r="O50" s="39">
        <v>-695.328</v>
      </c>
      <c r="P50" s="106">
        <v>823.739</v>
      </c>
      <c r="Q50" s="96" t="s">
        <v>249</v>
      </c>
      <c r="R50" s="105" t="s">
        <v>24</v>
      </c>
      <c r="S50" s="38">
        <v>4127</v>
      </c>
      <c r="T50" s="38">
        <v>2255.398</v>
      </c>
      <c r="U50" s="107"/>
      <c r="V50" s="107"/>
      <c r="W50" s="107"/>
      <c r="X50" s="107"/>
      <c r="Y50" s="107"/>
      <c r="Z50" s="107"/>
    </row>
    <row r="51" spans="1:26" s="113" customFormat="1" ht="25.5" customHeight="1">
      <c r="A51" s="123">
        <v>50</v>
      </c>
      <c r="B51" s="50" t="s">
        <v>191</v>
      </c>
      <c r="C51" s="105" t="s">
        <v>257</v>
      </c>
      <c r="D51" s="114"/>
      <c r="E51" s="81" t="s">
        <v>203</v>
      </c>
      <c r="F51" s="50">
        <v>466.76</v>
      </c>
      <c r="G51" s="50">
        <v>466.76</v>
      </c>
      <c r="H51" s="50" t="s">
        <v>191</v>
      </c>
      <c r="I51" s="50" t="s">
        <v>191</v>
      </c>
      <c r="J51" s="50" t="s">
        <v>191</v>
      </c>
      <c r="K51" s="50" t="s">
        <v>191</v>
      </c>
      <c r="L51" s="50">
        <v>43843.243</v>
      </c>
      <c r="M51" s="50">
        <v>57320.519</v>
      </c>
      <c r="N51" s="39">
        <f t="shared" si="0"/>
        <v>0.8142982794695213</v>
      </c>
      <c r="O51" s="106">
        <v>285.249</v>
      </c>
      <c r="P51" s="106">
        <v>2691.662</v>
      </c>
      <c r="Q51" s="96" t="s">
        <v>225</v>
      </c>
      <c r="R51" s="115" t="s">
        <v>24</v>
      </c>
      <c r="S51" s="38">
        <v>232.277</v>
      </c>
      <c r="T51" s="38">
        <v>267.558</v>
      </c>
      <c r="U51"/>
      <c r="V51"/>
      <c r="W51"/>
      <c r="X51"/>
      <c r="Y51"/>
      <c r="Z51"/>
    </row>
    <row r="52" spans="1:26" ht="25.5">
      <c r="A52" s="122">
        <v>51</v>
      </c>
      <c r="B52" s="50" t="s">
        <v>191</v>
      </c>
      <c r="C52" s="105" t="s">
        <v>235</v>
      </c>
      <c r="D52" s="105"/>
      <c r="E52" s="81" t="s">
        <v>203</v>
      </c>
      <c r="F52" s="50">
        <v>208.42</v>
      </c>
      <c r="G52" s="50">
        <v>73.18</v>
      </c>
      <c r="H52" s="50">
        <v>37.96</v>
      </c>
      <c r="I52" s="50">
        <v>2.69</v>
      </c>
      <c r="J52" s="50">
        <v>1.76</v>
      </c>
      <c r="K52" s="50">
        <v>92.83</v>
      </c>
      <c r="L52" s="50">
        <v>2069</v>
      </c>
      <c r="M52" s="106">
        <v>2115</v>
      </c>
      <c r="N52" s="39">
        <f t="shared" si="0"/>
        <v>9.854373522458628</v>
      </c>
      <c r="O52" s="50">
        <v>369.487</v>
      </c>
      <c r="P52" s="50">
        <v>406.581</v>
      </c>
      <c r="Q52" s="105" t="s">
        <v>23</v>
      </c>
      <c r="R52" s="105" t="s">
        <v>37</v>
      </c>
      <c r="S52" s="38">
        <v>189.27</v>
      </c>
      <c r="T52" s="38">
        <v>178.45</v>
      </c>
      <c r="U52" s="107"/>
      <c r="V52" s="107"/>
      <c r="W52" s="107"/>
      <c r="X52" s="107"/>
      <c r="Y52" s="107"/>
      <c r="Z52" s="107"/>
    </row>
    <row r="53" spans="1:20" ht="15">
      <c r="A53" s="116" t="s">
        <v>265</v>
      </c>
      <c r="B53" s="116"/>
      <c r="C53" s="94"/>
      <c r="D53" s="94"/>
      <c r="E53" s="94"/>
      <c r="F53" s="127">
        <f>SUM(F2:F52)</f>
        <v>2124549.8796877437</v>
      </c>
      <c r="G53" s="127">
        <f aca="true" t="shared" si="1" ref="G53:T53">SUM(G2:G52)</f>
        <v>1702390.1738128639</v>
      </c>
      <c r="H53" s="127">
        <f t="shared" si="1"/>
        <v>86798.86196</v>
      </c>
      <c r="I53" s="127">
        <f t="shared" si="1"/>
        <v>8670.113</v>
      </c>
      <c r="J53" s="127">
        <f t="shared" si="1"/>
        <v>149819.95317381</v>
      </c>
      <c r="K53" s="127">
        <f t="shared" si="1"/>
        <v>133400.18647587005</v>
      </c>
      <c r="L53" s="127">
        <f t="shared" si="1"/>
        <v>2736123.198869227</v>
      </c>
      <c r="M53" s="127">
        <f t="shared" si="1"/>
        <v>2955880.0219050813</v>
      </c>
      <c r="N53" s="127">
        <f t="shared" si="1"/>
        <v>4518.453476787977</v>
      </c>
      <c r="O53" s="127">
        <f t="shared" si="1"/>
        <v>-22262.395777009708</v>
      </c>
      <c r="P53" s="127">
        <f t="shared" si="1"/>
        <v>139349.08480599095</v>
      </c>
      <c r="Q53" s="127"/>
      <c r="R53" s="127"/>
      <c r="S53" s="127" t="e">
        <f t="shared" si="1"/>
        <v>#N/A</v>
      </c>
      <c r="T53" s="127" t="e">
        <f t="shared" si="1"/>
        <v>#N/A</v>
      </c>
    </row>
    <row r="54" spans="1:20" ht="15">
      <c r="A54" s="116" t="s">
        <v>266</v>
      </c>
      <c r="B54" s="116"/>
      <c r="C54" s="94"/>
      <c r="D54" s="94"/>
      <c r="E54" s="94"/>
      <c r="F54" s="127">
        <f>SUM(F2:F52)-F51</f>
        <v>2124083.119687744</v>
      </c>
      <c r="G54" s="127">
        <f aca="true" t="shared" si="2" ref="G54:T54">SUM(G2:G52)-G51</f>
        <v>1701923.4138128639</v>
      </c>
      <c r="H54" s="127" t="e">
        <f t="shared" si="2"/>
        <v>#VALUE!</v>
      </c>
      <c r="I54" s="127" t="e">
        <f t="shared" si="2"/>
        <v>#VALUE!</v>
      </c>
      <c r="J54" s="127" t="e">
        <f t="shared" si="2"/>
        <v>#VALUE!</v>
      </c>
      <c r="K54" s="127" t="e">
        <f t="shared" si="2"/>
        <v>#VALUE!</v>
      </c>
      <c r="L54" s="127">
        <f t="shared" si="2"/>
        <v>2692279.955869227</v>
      </c>
      <c r="M54" s="127">
        <f t="shared" si="2"/>
        <v>2898559.5029050815</v>
      </c>
      <c r="N54" s="127">
        <f t="shared" si="2"/>
        <v>4517.639178508507</v>
      </c>
      <c r="O54" s="127">
        <f t="shared" si="2"/>
        <v>-22547.644777009707</v>
      </c>
      <c r="P54" s="127">
        <f t="shared" si="2"/>
        <v>136657.42280599094</v>
      </c>
      <c r="Q54" s="127"/>
      <c r="R54" s="127"/>
      <c r="S54" s="127" t="e">
        <f t="shared" si="2"/>
        <v>#N/A</v>
      </c>
      <c r="T54" s="127" t="e">
        <f t="shared" si="2"/>
        <v>#N/A</v>
      </c>
    </row>
    <row r="55" spans="1:20" ht="15">
      <c r="A55" s="35" t="s">
        <v>267</v>
      </c>
      <c r="F55" s="128">
        <f>SUM(F2:F52)-F52</f>
        <v>2124341.459687744</v>
      </c>
      <c r="G55" s="128">
        <f aca="true" t="shared" si="3" ref="G55:T55">SUM(G2:G52)-G52</f>
        <v>1702316.993812864</v>
      </c>
      <c r="H55" s="128">
        <f t="shared" si="3"/>
        <v>86760.90195999999</v>
      </c>
      <c r="I55" s="128">
        <f t="shared" si="3"/>
        <v>8667.422999999999</v>
      </c>
      <c r="J55" s="128">
        <f t="shared" si="3"/>
        <v>149818.19317381</v>
      </c>
      <c r="K55" s="128">
        <f t="shared" si="3"/>
        <v>133307.35647587007</v>
      </c>
      <c r="L55" s="128">
        <f t="shared" si="3"/>
        <v>2734054.198869227</v>
      </c>
      <c r="M55" s="128">
        <f t="shared" si="3"/>
        <v>2953765.0219050813</v>
      </c>
      <c r="N55" s="128">
        <f t="shared" si="3"/>
        <v>4508.599103265518</v>
      </c>
      <c r="O55" s="128">
        <f t="shared" si="3"/>
        <v>-22631.88277700971</v>
      </c>
      <c r="P55" s="128">
        <f t="shared" si="3"/>
        <v>138942.50380599094</v>
      </c>
      <c r="Q55" s="128"/>
      <c r="R55" s="128"/>
      <c r="S55" s="128" t="e">
        <f t="shared" si="3"/>
        <v>#N/A</v>
      </c>
      <c r="T55" s="128" t="e">
        <f t="shared" si="3"/>
        <v>#N/A</v>
      </c>
    </row>
    <row r="58" ht="15">
      <c r="C58" s="82" t="s">
        <v>187</v>
      </c>
    </row>
    <row r="59" ht="25.5">
      <c r="C59" s="82" t="s">
        <v>188</v>
      </c>
    </row>
    <row r="60" ht="15">
      <c r="C60" s="82" t="s">
        <v>189</v>
      </c>
    </row>
    <row r="61" ht="15">
      <c r="C61" s="82" t="s">
        <v>190</v>
      </c>
    </row>
    <row r="62" ht="15">
      <c r="C62" s="82" t="s">
        <v>192</v>
      </c>
    </row>
    <row r="63" ht="15">
      <c r="C63" s="82" t="s">
        <v>193</v>
      </c>
    </row>
    <row r="64" ht="15">
      <c r="C64" s="94"/>
    </row>
    <row r="65" ht="38.25">
      <c r="C65" s="82" t="s">
        <v>194</v>
      </c>
    </row>
    <row r="67" spans="3:4" ht="15">
      <c r="C67" s="132"/>
      <c r="D67" s="7" t="s">
        <v>273</v>
      </c>
    </row>
  </sheetData>
  <sheetProtection/>
  <autoFilter ref="A1:Z55">
    <sortState ref="A2:Z67">
      <sortCondition descending="1" sortBy="value" ref="F2:F67"/>
    </sortState>
  </autoFilter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8.421875" style="0" customWidth="1"/>
    <col min="3" max="3" width="22.57421875" style="0" bestFit="1" customWidth="1"/>
    <col min="4" max="4" width="15.28125" style="0" customWidth="1"/>
    <col min="5" max="5" width="15.140625" style="0" customWidth="1"/>
    <col min="6" max="6" width="14.28125" style="0" customWidth="1"/>
    <col min="7" max="7" width="15.00390625" style="0" customWidth="1"/>
    <col min="8" max="8" width="14.7109375" style="0" customWidth="1"/>
    <col min="9" max="9" width="16.421875" style="0" customWidth="1"/>
  </cols>
  <sheetData>
    <row r="1" ht="15">
      <c r="A1" t="s">
        <v>292</v>
      </c>
    </row>
    <row r="2" spans="1:9" ht="76.5">
      <c r="A2" s="92" t="s">
        <v>290</v>
      </c>
      <c r="B2" s="92" t="s">
        <v>291</v>
      </c>
      <c r="C2" s="92" t="s">
        <v>1</v>
      </c>
      <c r="D2" s="92" t="s">
        <v>216</v>
      </c>
      <c r="E2" s="139" t="s">
        <v>269</v>
      </c>
      <c r="F2" s="139" t="s">
        <v>268</v>
      </c>
      <c r="G2" s="139" t="s">
        <v>277</v>
      </c>
      <c r="H2" s="139" t="s">
        <v>275</v>
      </c>
      <c r="I2" s="92" t="s">
        <v>276</v>
      </c>
    </row>
    <row r="3" spans="1:9" ht="15">
      <c r="A3" s="81">
        <v>1</v>
      </c>
      <c r="B3" s="81">
        <v>14</v>
      </c>
      <c r="C3" s="105" t="s">
        <v>236</v>
      </c>
      <c r="D3" s="50">
        <v>13966</v>
      </c>
      <c r="E3" s="38">
        <v>6216</v>
      </c>
      <c r="F3" s="38">
        <v>1204</v>
      </c>
      <c r="G3" s="138">
        <v>416.2790697674419</v>
      </c>
      <c r="H3" s="138">
        <v>124.67824967824967</v>
      </c>
      <c r="I3" s="138">
        <v>1059.9667774086379</v>
      </c>
    </row>
    <row r="4" spans="1:9" ht="15">
      <c r="A4" s="6">
        <v>2</v>
      </c>
      <c r="B4" s="50">
        <v>41</v>
      </c>
      <c r="C4" s="105" t="s">
        <v>279</v>
      </c>
      <c r="D4" s="50">
        <v>1604</v>
      </c>
      <c r="E4" s="38">
        <v>1090</v>
      </c>
      <c r="F4" s="38">
        <v>512</v>
      </c>
      <c r="G4" s="138">
        <v>112.890625</v>
      </c>
      <c r="H4" s="138">
        <v>47.1559633027523</v>
      </c>
      <c r="I4" s="138">
        <v>213.28125</v>
      </c>
    </row>
    <row r="5" spans="1:9" ht="15">
      <c r="A5" s="6">
        <v>3</v>
      </c>
      <c r="B5" s="50">
        <v>21</v>
      </c>
      <c r="C5" s="105" t="s">
        <v>240</v>
      </c>
      <c r="D5" s="50">
        <v>5541.721223060001</v>
      </c>
      <c r="E5" s="38">
        <v>3754.24465573</v>
      </c>
      <c r="F5" s="38">
        <v>2232.96044206</v>
      </c>
      <c r="G5" s="138">
        <v>68.12857876991997</v>
      </c>
      <c r="H5" s="138">
        <v>47.612149213606116</v>
      </c>
      <c r="I5" s="138">
        <v>148.17820856456956</v>
      </c>
    </row>
    <row r="6" spans="1:9" ht="15">
      <c r="A6" s="81">
        <v>4</v>
      </c>
      <c r="B6" s="50">
        <v>48</v>
      </c>
      <c r="C6" s="105" t="s">
        <v>250</v>
      </c>
      <c r="D6" s="50">
        <v>1002</v>
      </c>
      <c r="E6" s="38">
        <v>700.98924</v>
      </c>
      <c r="F6" s="38">
        <v>484.02714000000003</v>
      </c>
      <c r="G6" s="138">
        <v>44.82436666671211</v>
      </c>
      <c r="H6" s="138">
        <v>42.94085312921494</v>
      </c>
      <c r="I6" s="138">
        <v>107.01318525238067</v>
      </c>
    </row>
    <row r="7" spans="1:9" ht="25.5">
      <c r="A7" s="6">
        <v>5</v>
      </c>
      <c r="B7" s="50">
        <v>44</v>
      </c>
      <c r="C7" s="105" t="s">
        <v>247</v>
      </c>
      <c r="D7" s="50">
        <v>1339</v>
      </c>
      <c r="E7" s="38">
        <v>1041.731</v>
      </c>
      <c r="F7" s="38">
        <v>680.015</v>
      </c>
      <c r="G7" s="138">
        <v>53.19235605096947</v>
      </c>
      <c r="H7" s="138">
        <v>28.53606161283479</v>
      </c>
      <c r="I7" s="138">
        <v>96.90742115982735</v>
      </c>
    </row>
    <row r="8" spans="1:9" ht="15">
      <c r="A8" s="6">
        <v>6</v>
      </c>
      <c r="B8" s="81">
        <v>11</v>
      </c>
      <c r="C8" s="105" t="s">
        <v>164</v>
      </c>
      <c r="D8" s="50">
        <v>25811.295</v>
      </c>
      <c r="E8" s="38">
        <v>21866.109</v>
      </c>
      <c r="F8" s="38">
        <v>14963.171</v>
      </c>
      <c r="G8" s="138">
        <v>46.13285512810085</v>
      </c>
      <c r="H8" s="138">
        <v>18.042469284315732</v>
      </c>
      <c r="I8" s="138">
        <v>72.49883062888206</v>
      </c>
    </row>
    <row r="9" spans="1:9" ht="15">
      <c r="A9" s="81">
        <v>7</v>
      </c>
      <c r="B9" s="50">
        <v>46</v>
      </c>
      <c r="C9" s="105" t="s">
        <v>248</v>
      </c>
      <c r="D9" s="50">
        <v>1130.101</v>
      </c>
      <c r="E9" s="38">
        <v>840.648</v>
      </c>
      <c r="F9" s="38">
        <v>669.174</v>
      </c>
      <c r="G9" s="138">
        <v>25.624725407741494</v>
      </c>
      <c r="H9" s="138">
        <v>34.43212854845311</v>
      </c>
      <c r="I9" s="138">
        <v>68.87999234877627</v>
      </c>
    </row>
    <row r="10" spans="1:9" ht="15">
      <c r="A10" s="6">
        <v>8</v>
      </c>
      <c r="B10" s="81">
        <v>8</v>
      </c>
      <c r="C10" s="105" t="s">
        <v>226</v>
      </c>
      <c r="D10" s="50">
        <v>51379</v>
      </c>
      <c r="E10" s="38">
        <v>42408</v>
      </c>
      <c r="F10" s="38">
        <v>36446</v>
      </c>
      <c r="G10" s="138">
        <v>16.35844811501948</v>
      </c>
      <c r="H10" s="138">
        <v>21.154027541973214</v>
      </c>
      <c r="I10" s="138">
        <v>40.97294627668332</v>
      </c>
    </row>
    <row r="11" spans="1:9" ht="15">
      <c r="A11" s="6">
        <v>9</v>
      </c>
      <c r="B11" s="81">
        <v>40</v>
      </c>
      <c r="C11" s="105" t="s">
        <v>95</v>
      </c>
      <c r="D11" s="50">
        <v>2099</v>
      </c>
      <c r="E11" s="38">
        <v>1884</v>
      </c>
      <c r="F11" s="38">
        <v>1558</v>
      </c>
      <c r="G11" s="138">
        <v>20.92426187419769</v>
      </c>
      <c r="H11" s="138">
        <v>11.411889596602972</v>
      </c>
      <c r="I11" s="138">
        <v>34.724005134788186</v>
      </c>
    </row>
    <row r="12" spans="1:13" s="113" customFormat="1" ht="15">
      <c r="A12" s="81">
        <v>10</v>
      </c>
      <c r="B12" s="81">
        <v>19</v>
      </c>
      <c r="C12" s="105" t="s">
        <v>168</v>
      </c>
      <c r="D12" s="112" t="s">
        <v>184</v>
      </c>
      <c r="E12" s="112" t="s">
        <v>184</v>
      </c>
      <c r="F12" s="112" t="s">
        <v>184</v>
      </c>
      <c r="G12" s="142">
        <v>17.20201238390093</v>
      </c>
      <c r="H12" s="142" t="s">
        <v>184</v>
      </c>
      <c r="I12" s="142" t="s">
        <v>184</v>
      </c>
      <c r="K12"/>
      <c r="L12"/>
      <c r="M12"/>
    </row>
    <row r="14" ht="15">
      <c r="A14" s="35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Могильникова Алиса</dc:creator>
  <cp:keywords/>
  <dc:description/>
  <cp:lastModifiedBy>Acer</cp:lastModifiedBy>
  <cp:lastPrinted>2017-10-16T09:47:36Z</cp:lastPrinted>
  <dcterms:created xsi:type="dcterms:W3CDTF">2016-06-03T13:14:31Z</dcterms:created>
  <dcterms:modified xsi:type="dcterms:W3CDTF">2017-11-05T07:04:35Z</dcterms:modified>
  <cp:category/>
  <cp:version/>
  <cp:contentType/>
  <cp:contentStatus/>
</cp:coreProperties>
</file>