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2060" windowHeight="8220" activeTab="0"/>
  </bookViews>
  <sheets>
    <sheet name="таблица №1" sheetId="1" r:id="rId1"/>
  </sheets>
  <definedNames/>
  <calcPr fullCalcOnLoad="1"/>
</workbook>
</file>

<file path=xl/sharedStrings.xml><?xml version="1.0" encoding="utf-8"?>
<sst xmlns="http://schemas.openxmlformats.org/spreadsheetml/2006/main" count="149" uniqueCount="55">
  <si>
    <t>Компания</t>
  </si>
  <si>
    <t>Место по объему нового бизнеса</t>
  </si>
  <si>
    <t>Москва</t>
  </si>
  <si>
    <t>Санкт-Петербург</t>
  </si>
  <si>
    <t>Владивосток</t>
  </si>
  <si>
    <t>Тюмень</t>
  </si>
  <si>
    <t>Екатеринбург</t>
  </si>
  <si>
    <t>Магнитогорск</t>
  </si>
  <si>
    <t>Челябинск</t>
  </si>
  <si>
    <t>УРАЛЛИЗИНГ</t>
  </si>
  <si>
    <t>Уральские лизинговые компании</t>
  </si>
  <si>
    <t>Филиалы федеральных и инорегиональных лизинговых компаний</t>
  </si>
  <si>
    <t>Казахстан, Алматы</t>
  </si>
  <si>
    <t>Место по портфелю</t>
  </si>
  <si>
    <t>Ханты-Мансийск</t>
  </si>
  <si>
    <t>Объем нового бизнеса, млн руб.</t>
  </si>
  <si>
    <t>Изменение, %</t>
  </si>
  <si>
    <t>Текущий портфель, млн руб.</t>
  </si>
  <si>
    <t>Количество заключенных сделок, шт.</t>
  </si>
  <si>
    <t>Полученные лизинговые платежи, млн руб.</t>
  </si>
  <si>
    <t>Профинансированные средства, млн руб.</t>
  </si>
  <si>
    <t>Источник: АЦ «Эксперт-Урал» по результатам анкетирования лизинговых компаний</t>
  </si>
  <si>
    <t>ГК АС ФИНАНС</t>
  </si>
  <si>
    <t>Оренбург</t>
  </si>
  <si>
    <t>ЮГРА-ЛИЗИНГ</t>
  </si>
  <si>
    <t>ДЭНМАР-ЛИЗИНГ</t>
  </si>
  <si>
    <t>Нижневартовск</t>
  </si>
  <si>
    <t>ЕВРОПЛАН</t>
  </si>
  <si>
    <t>ГРУППА КОМПАНИЙ
 «БАЛТИЙСКИЙ ЛИЗИНГ»</t>
  </si>
  <si>
    <t>ЭЛЕМЕНТ ЛИЗИНГ</t>
  </si>
  <si>
    <t>CARCADE ЛИЗИНГ</t>
  </si>
  <si>
    <t>РЕСО-ЛИЗИНГ</t>
  </si>
  <si>
    <t>МТЕ ФИНАНС</t>
  </si>
  <si>
    <t>ЧЕЛИНДЛИЗИНГ</t>
  </si>
  <si>
    <t>ТЮМЕНСКАЯ АГРОПРОМЫШЛЕННАЯ ЛИЗИНГОВАЯ КОМПАНИЯ</t>
  </si>
  <si>
    <t>УРАЛПРОМЛИЗИНГ</t>
  </si>
  <si>
    <t>СИМЕНС ФИНАНС</t>
  </si>
  <si>
    <t>НАЦИОНАЛЬНАЯ ЛИЗИНГОВАЯ КОМПАНИЯ</t>
  </si>
  <si>
    <t>РМБ-ЛИЗИНГ</t>
  </si>
  <si>
    <t>ЧЕЛЯБИНСКИЙ ФИЛИАЛ АО «ХАЛЫК-ЛИЗИНГ»</t>
  </si>
  <si>
    <t>ЭКСПО-ЛИЗИНГ</t>
  </si>
  <si>
    <t>ЭКСПЕРТ-ЛИЗИНГ</t>
  </si>
  <si>
    <t>УБРИР</t>
  </si>
  <si>
    <t>ЮТЭЙР-ЛИЗИНГ</t>
  </si>
  <si>
    <t>ЮГОРСКАЯ ЛИЗИНГОВАЯ КОМПАНИЯ</t>
  </si>
  <si>
    <t>ЛИЗИНГ-М</t>
  </si>
  <si>
    <t>ИНВЕСТ-ЛИЗИНГ</t>
  </si>
  <si>
    <t>РЕГИОНАЛЬНАЯ ЛИЗИНГОВАЯ КОМПАНИЯ</t>
  </si>
  <si>
    <t>—</t>
  </si>
  <si>
    <t>Нет данных</t>
  </si>
  <si>
    <t>Место регистрации головного офиса</t>
  </si>
  <si>
    <t xml:space="preserve">Рейтинг лизинговых компаний Урала и Западной Сибири по итогам I полугодия 2013 года </t>
  </si>
  <si>
    <t>ГРУППА КОМПАНИЙ  «ИНТЕРЛИЗИНГ»</t>
  </si>
  <si>
    <t>В 4,5 раза</t>
  </si>
  <si>
    <t>В 4,4 раза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</si>
</sst>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0.00000000"/>
    <numFmt numFmtId="176" formatCode="[$-FC19]d\ mmmm\ yyyy\ &quot;г.&quot;"/>
    <numFmt numFmtId="177" formatCode="#,##0.0_ ;\-#,##0.0\ "/>
    <numFmt numFmtId="178" formatCode="0.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0000"/>
    <numFmt numFmtId="186" formatCode="0.0000000000"/>
    <numFmt numFmtId="187" formatCode="0.00000000000"/>
    <numFmt numFmtId="188" formatCode="0.000%"/>
    <numFmt numFmtId="189" formatCode="dd/mm/yy;@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3" fontId="21" fillId="0" borderId="0" xfId="0" applyNumberFormat="1" applyFont="1" applyFill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4" fontId="21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2" fillId="21" borderId="10" xfId="0" applyFont="1" applyFill="1" applyBorder="1" applyAlignment="1">
      <alignment vertical="center" textRotation="90"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14" fontId="22" fillId="21" borderId="10" xfId="0" applyNumberFormat="1" applyFont="1" applyFill="1" applyBorder="1" applyAlignment="1">
      <alignment horizontal="center" vertical="top" textRotation="90" wrapText="1"/>
    </xf>
    <xf numFmtId="0" fontId="21" fillId="0" borderId="0" xfId="0" applyFont="1" applyFill="1" applyBorder="1" applyAlignment="1">
      <alignment horizontal="left" wrapText="1"/>
    </xf>
    <xf numFmtId="3" fontId="0" fillId="0" borderId="0" xfId="0" applyNumberFormat="1" applyFill="1" applyAlignment="1">
      <alignment/>
    </xf>
    <xf numFmtId="3" fontId="21" fillId="0" borderId="10" xfId="0" applyNumberFormat="1" applyFont="1" applyFill="1" applyBorder="1" applyAlignment="1">
      <alignment horizontal="right"/>
    </xf>
    <xf numFmtId="174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2" fillId="21" borderId="10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/>
    </xf>
    <xf numFmtId="0" fontId="24" fillId="20" borderId="11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 vertical="center" textRotation="90" wrapText="1"/>
    </xf>
    <xf numFmtId="0" fontId="22" fillId="21" borderId="1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5" zoomScaleNormal="85" workbookViewId="0" topLeftCell="A1">
      <selection activeCell="C2" sqref="C2:C3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37.375" style="0" customWidth="1"/>
    <col min="4" max="4" width="17.375" style="0" customWidth="1"/>
    <col min="5" max="5" width="10.625" style="0" customWidth="1"/>
    <col min="6" max="6" width="11.25390625" style="0" bestFit="1" customWidth="1"/>
    <col min="7" max="7" width="5.75390625" style="0" customWidth="1"/>
    <col min="8" max="9" width="11.25390625" style="0" bestFit="1" customWidth="1"/>
    <col min="10" max="10" width="10.75390625" style="0" customWidth="1"/>
    <col min="11" max="11" width="7.00390625" style="0" customWidth="1"/>
    <col min="12" max="14" width="11.25390625" style="0" bestFit="1" customWidth="1"/>
    <col min="15" max="15" width="15.375" style="0" customWidth="1"/>
    <col min="16" max="16" width="9.25390625" style="0" bestFit="1" customWidth="1"/>
    <col min="17" max="18" width="11.25390625" style="0" bestFit="1" customWidth="1"/>
    <col min="19" max="19" width="5.75390625" style="0" bestFit="1" customWidth="1"/>
    <col min="20" max="20" width="11.75390625" style="0" customWidth="1"/>
    <col min="21" max="21" width="17.00390625" style="0" customWidth="1"/>
    <col min="22" max="22" width="15.375" style="0" customWidth="1"/>
    <col min="23" max="23" width="11.875" style="0" customWidth="1"/>
  </cols>
  <sheetData>
    <row r="1" s="2" customFormat="1" ht="12.75">
      <c r="A1" s="6" t="s">
        <v>51</v>
      </c>
    </row>
    <row r="2" spans="1:19" s="13" customFormat="1" ht="37.5" customHeight="1">
      <c r="A2" s="30" t="s">
        <v>1</v>
      </c>
      <c r="B2" s="30"/>
      <c r="C2" s="26" t="s">
        <v>0</v>
      </c>
      <c r="D2" s="26" t="s">
        <v>50</v>
      </c>
      <c r="E2" s="26" t="s">
        <v>15</v>
      </c>
      <c r="F2" s="26"/>
      <c r="G2" s="26"/>
      <c r="H2" s="26" t="s">
        <v>17</v>
      </c>
      <c r="I2" s="26"/>
      <c r="J2" s="26"/>
      <c r="K2" s="29" t="s">
        <v>13</v>
      </c>
      <c r="L2" s="26" t="s">
        <v>18</v>
      </c>
      <c r="M2" s="26"/>
      <c r="N2" s="26" t="s">
        <v>19</v>
      </c>
      <c r="O2" s="26"/>
      <c r="P2" s="26"/>
      <c r="Q2" s="26" t="s">
        <v>20</v>
      </c>
      <c r="R2" s="26"/>
      <c r="S2" s="26"/>
    </row>
    <row r="3" spans="1:19" s="13" customFormat="1" ht="74.25">
      <c r="A3" s="19">
        <v>41456</v>
      </c>
      <c r="B3" s="19">
        <v>41091</v>
      </c>
      <c r="C3" s="26"/>
      <c r="D3" s="26"/>
      <c r="E3" s="19">
        <v>41456</v>
      </c>
      <c r="F3" s="19">
        <v>41091</v>
      </c>
      <c r="G3" s="14" t="s">
        <v>16</v>
      </c>
      <c r="H3" s="19">
        <v>41456</v>
      </c>
      <c r="I3" s="19">
        <v>41091</v>
      </c>
      <c r="J3" s="14" t="s">
        <v>16</v>
      </c>
      <c r="K3" s="29"/>
      <c r="L3" s="19">
        <v>41456</v>
      </c>
      <c r="M3" s="19">
        <v>41091</v>
      </c>
      <c r="N3" s="19">
        <v>41456</v>
      </c>
      <c r="O3" s="19">
        <v>41091</v>
      </c>
      <c r="P3" s="14" t="s">
        <v>16</v>
      </c>
      <c r="Q3" s="19">
        <v>41456</v>
      </c>
      <c r="R3" s="19">
        <v>41091</v>
      </c>
      <c r="S3" s="14" t="s">
        <v>16</v>
      </c>
    </row>
    <row r="4" spans="1:19" s="2" customFormat="1" ht="12.7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21" ht="18.75">
      <c r="A5" s="3">
        <v>1</v>
      </c>
      <c r="B5" s="3">
        <v>1</v>
      </c>
      <c r="C5" s="15" t="s">
        <v>27</v>
      </c>
      <c r="D5" s="16" t="s">
        <v>2</v>
      </c>
      <c r="E5" s="22">
        <v>3286</v>
      </c>
      <c r="F5" s="22">
        <v>2667.22</v>
      </c>
      <c r="G5" s="23">
        <f>(E5-F5)/F5*100</f>
        <v>23.19943611700573</v>
      </c>
      <c r="H5" s="22">
        <v>5330.214</v>
      </c>
      <c r="I5" s="22">
        <v>3896.47</v>
      </c>
      <c r="J5" s="23">
        <f>(H5-I5)/I5*100</f>
        <v>36.79597173852231</v>
      </c>
      <c r="K5" s="24">
        <v>2</v>
      </c>
      <c r="L5" s="24">
        <v>1717</v>
      </c>
      <c r="M5" s="24">
        <v>1489</v>
      </c>
      <c r="N5" s="22" t="s">
        <v>49</v>
      </c>
      <c r="O5" s="22" t="s">
        <v>49</v>
      </c>
      <c r="P5" s="25" t="s">
        <v>48</v>
      </c>
      <c r="Q5" s="22" t="s">
        <v>49</v>
      </c>
      <c r="R5" s="22" t="s">
        <v>49</v>
      </c>
      <c r="S5" s="25" t="s">
        <v>48</v>
      </c>
      <c r="T5" s="13"/>
      <c r="U5" s="13"/>
    </row>
    <row r="6" spans="1:21" ht="18.75">
      <c r="A6" s="3">
        <v>2</v>
      </c>
      <c r="B6" s="12" t="s">
        <v>48</v>
      </c>
      <c r="C6" s="16" t="s">
        <v>32</v>
      </c>
      <c r="D6" s="16" t="s">
        <v>2</v>
      </c>
      <c r="E6" s="22">
        <v>2641.31254</v>
      </c>
      <c r="F6" s="22" t="s">
        <v>49</v>
      </c>
      <c r="G6" s="25" t="s">
        <v>48</v>
      </c>
      <c r="H6" s="22">
        <v>11780.714</v>
      </c>
      <c r="I6" s="22" t="s">
        <v>49</v>
      </c>
      <c r="J6" s="25" t="s">
        <v>48</v>
      </c>
      <c r="K6" s="24">
        <v>1</v>
      </c>
      <c r="L6" s="24">
        <v>22</v>
      </c>
      <c r="M6" s="25" t="s">
        <v>48</v>
      </c>
      <c r="N6" s="22" t="s">
        <v>49</v>
      </c>
      <c r="O6" s="22" t="s">
        <v>49</v>
      </c>
      <c r="P6" s="25" t="s">
        <v>48</v>
      </c>
      <c r="Q6" s="22">
        <v>978.8231800000001</v>
      </c>
      <c r="R6" s="22" t="s">
        <v>49</v>
      </c>
      <c r="S6" s="25" t="s">
        <v>48</v>
      </c>
      <c r="T6" s="13"/>
      <c r="U6" s="13"/>
    </row>
    <row r="7" spans="1:21" ht="25.5">
      <c r="A7" s="3">
        <v>3</v>
      </c>
      <c r="B7" s="3">
        <v>2</v>
      </c>
      <c r="C7" s="16" t="s">
        <v>28</v>
      </c>
      <c r="D7" s="16" t="s">
        <v>3</v>
      </c>
      <c r="E7" s="22">
        <v>1892.2798899999998</v>
      </c>
      <c r="F7" s="22">
        <v>1680.45123</v>
      </c>
      <c r="G7" s="23">
        <f aca="true" t="shared" si="0" ref="G7:G12">(E7-F7)/F7*100</f>
        <v>12.60546311718906</v>
      </c>
      <c r="H7" s="22">
        <v>3705.73879</v>
      </c>
      <c r="I7" s="22">
        <v>3174.28823</v>
      </c>
      <c r="J7" s="23">
        <f aca="true" t="shared" si="1" ref="J7:J12">(H7-I7)/I7*100</f>
        <v>16.742353607882666</v>
      </c>
      <c r="K7" s="24">
        <v>3</v>
      </c>
      <c r="L7" s="24">
        <v>569</v>
      </c>
      <c r="M7" s="24">
        <v>344</v>
      </c>
      <c r="N7" s="22">
        <v>1584.38324</v>
      </c>
      <c r="O7" s="22">
        <v>1201.69783</v>
      </c>
      <c r="P7" s="23">
        <f>(N7-O7)/O7*100</f>
        <v>31.845394112095534</v>
      </c>
      <c r="Q7" s="22">
        <v>1678.8996020700001</v>
      </c>
      <c r="R7" s="22">
        <v>1009.33196</v>
      </c>
      <c r="S7" s="23">
        <f>(Q7-R7)/R7*100</f>
        <v>66.33770341226489</v>
      </c>
      <c r="T7" s="13"/>
      <c r="U7" s="13"/>
    </row>
    <row r="8" spans="1:21" ht="12.75">
      <c r="A8" s="3">
        <v>4</v>
      </c>
      <c r="B8" s="3">
        <v>3</v>
      </c>
      <c r="C8" s="16" t="s">
        <v>30</v>
      </c>
      <c r="D8" s="16" t="s">
        <v>2</v>
      </c>
      <c r="E8" s="22">
        <v>1685.7858710734</v>
      </c>
      <c r="F8" s="22">
        <v>1151.55139894522</v>
      </c>
      <c r="G8" s="23">
        <f t="shared" si="0"/>
        <v>46.39258591648794</v>
      </c>
      <c r="H8" s="22">
        <v>2540.51105850328</v>
      </c>
      <c r="I8" s="22">
        <v>1785.4664454047802</v>
      </c>
      <c r="J8" s="23">
        <f t="shared" si="1"/>
        <v>42.288367560294574</v>
      </c>
      <c r="K8" s="24">
        <v>4</v>
      </c>
      <c r="L8" s="24">
        <v>901</v>
      </c>
      <c r="M8" s="24">
        <v>698</v>
      </c>
      <c r="N8" s="22">
        <v>1244.29436182487</v>
      </c>
      <c r="O8" s="22">
        <v>1002.90275940845</v>
      </c>
      <c r="P8" s="23">
        <f>(N8-O8)/O8*100</f>
        <v>24.069292875293506</v>
      </c>
      <c r="Q8" s="22">
        <v>984.147864638</v>
      </c>
      <c r="R8" s="22">
        <v>625.783093112713</v>
      </c>
      <c r="S8" s="23">
        <f>(Q8-R8)/R8*100</f>
        <v>57.26661130180774</v>
      </c>
      <c r="T8" s="13"/>
      <c r="U8" s="13"/>
    </row>
    <row r="9" spans="1:21" ht="18.75">
      <c r="A9" s="3">
        <v>5</v>
      </c>
      <c r="B9" s="3">
        <v>4</v>
      </c>
      <c r="C9" s="16" t="s">
        <v>36</v>
      </c>
      <c r="D9" s="17" t="s">
        <v>4</v>
      </c>
      <c r="E9" s="22">
        <v>1036.113</v>
      </c>
      <c r="F9" s="22">
        <v>755.0921</v>
      </c>
      <c r="G9" s="23">
        <f t="shared" si="0"/>
        <v>37.2167713051163</v>
      </c>
      <c r="H9" s="22">
        <v>2110.745</v>
      </c>
      <c r="I9" s="22">
        <v>1247.3444</v>
      </c>
      <c r="J9" s="23">
        <f t="shared" si="1"/>
        <v>69.21910259908971</v>
      </c>
      <c r="K9" s="24">
        <v>5</v>
      </c>
      <c r="L9" s="22" t="s">
        <v>49</v>
      </c>
      <c r="M9" s="22" t="s">
        <v>49</v>
      </c>
      <c r="N9" s="22" t="s">
        <v>49</v>
      </c>
      <c r="O9" s="22" t="s">
        <v>49</v>
      </c>
      <c r="P9" s="25" t="s">
        <v>48</v>
      </c>
      <c r="Q9" s="22" t="s">
        <v>49</v>
      </c>
      <c r="R9" s="22" t="s">
        <v>49</v>
      </c>
      <c r="S9" s="25" t="s">
        <v>48</v>
      </c>
      <c r="T9" s="13"/>
      <c r="U9" s="13"/>
    </row>
    <row r="10" spans="1:21" ht="12.75">
      <c r="A10" s="3">
        <v>6</v>
      </c>
      <c r="B10" s="3"/>
      <c r="C10" s="16" t="s">
        <v>31</v>
      </c>
      <c r="D10" s="16" t="s">
        <v>2</v>
      </c>
      <c r="E10" s="22">
        <v>984.9389470000001</v>
      </c>
      <c r="F10" s="22">
        <v>778.688609</v>
      </c>
      <c r="G10" s="23">
        <f t="shared" si="0"/>
        <v>26.48688264040088</v>
      </c>
      <c r="H10" s="22">
        <v>1772.150856</v>
      </c>
      <c r="I10" s="22">
        <v>1154.665594</v>
      </c>
      <c r="J10" s="23">
        <f t="shared" si="1"/>
        <v>53.47741070736364</v>
      </c>
      <c r="K10" s="24">
        <v>6</v>
      </c>
      <c r="L10" s="24">
        <v>422</v>
      </c>
      <c r="M10" s="24">
        <v>329</v>
      </c>
      <c r="N10" s="22">
        <v>572.588192</v>
      </c>
      <c r="O10" s="22">
        <v>341.26651699999996</v>
      </c>
      <c r="P10" s="23">
        <f>(N10-O10)/O10*100</f>
        <v>67.78329061798938</v>
      </c>
      <c r="Q10" s="22">
        <v>777.5792610000001</v>
      </c>
      <c r="R10" s="22">
        <v>612.689892</v>
      </c>
      <c r="S10" s="23">
        <f>(Q10-R10)/R10*100</f>
        <v>26.91236972455229</v>
      </c>
      <c r="T10" s="13"/>
      <c r="U10" s="13"/>
    </row>
    <row r="11" spans="1:21" ht="12.75">
      <c r="A11" s="3">
        <v>7</v>
      </c>
      <c r="B11" s="3">
        <v>6</v>
      </c>
      <c r="C11" s="16" t="s">
        <v>52</v>
      </c>
      <c r="D11" s="16" t="s">
        <v>3</v>
      </c>
      <c r="E11" s="22">
        <v>956.6596144099996</v>
      </c>
      <c r="F11" s="22">
        <v>349.2525198200001</v>
      </c>
      <c r="G11" s="23">
        <f t="shared" si="0"/>
        <v>173.91630986744167</v>
      </c>
      <c r="H11" s="22">
        <v>1238.0363715600004</v>
      </c>
      <c r="I11" s="22">
        <v>718.78765527</v>
      </c>
      <c r="J11" s="23">
        <f t="shared" si="1"/>
        <v>72.23951503381812</v>
      </c>
      <c r="K11" s="24">
        <v>7</v>
      </c>
      <c r="L11" s="24">
        <v>92</v>
      </c>
      <c r="M11" s="24">
        <v>49</v>
      </c>
      <c r="N11" s="22">
        <v>426.43589863999995</v>
      </c>
      <c r="O11" s="22">
        <v>312.45225033</v>
      </c>
      <c r="P11" s="23">
        <f>(N11-O11)/O11*100</f>
        <v>36.48034161687579</v>
      </c>
      <c r="Q11" s="22">
        <v>588.9623816499999</v>
      </c>
      <c r="R11" s="22">
        <v>194.09029877000003</v>
      </c>
      <c r="S11" s="23">
        <f>(Q11-R11)/R11*100</f>
        <v>203.44761452911632</v>
      </c>
      <c r="T11" s="13"/>
      <c r="U11" s="13"/>
    </row>
    <row r="12" spans="1:21" ht="18.75">
      <c r="A12" s="3">
        <v>8</v>
      </c>
      <c r="B12" s="3">
        <v>5</v>
      </c>
      <c r="C12" s="16" t="s">
        <v>29</v>
      </c>
      <c r="D12" s="16" t="s">
        <v>2</v>
      </c>
      <c r="E12" s="22">
        <v>623.18889</v>
      </c>
      <c r="F12" s="22">
        <v>602.529</v>
      </c>
      <c r="G12" s="23">
        <f t="shared" si="0"/>
        <v>3.4288623452149225</v>
      </c>
      <c r="H12" s="22">
        <v>932.3968100000001</v>
      </c>
      <c r="I12" s="22">
        <v>829.742</v>
      </c>
      <c r="J12" s="23">
        <f t="shared" si="1"/>
        <v>12.371895119205742</v>
      </c>
      <c r="K12" s="24">
        <v>8</v>
      </c>
      <c r="L12" s="24">
        <v>283</v>
      </c>
      <c r="M12" s="24">
        <v>359</v>
      </c>
      <c r="N12" s="22" t="s">
        <v>49</v>
      </c>
      <c r="O12" s="22" t="s">
        <v>49</v>
      </c>
      <c r="P12" s="25" t="s">
        <v>48</v>
      </c>
      <c r="Q12" s="22">
        <v>361.01995</v>
      </c>
      <c r="R12" s="22">
        <v>335.744</v>
      </c>
      <c r="S12" s="23">
        <f>(Q12-R12)/R12*100</f>
        <v>7.528340044796024</v>
      </c>
      <c r="T12" s="13"/>
      <c r="U12" s="13"/>
    </row>
    <row r="13" spans="1:21" ht="18.75">
      <c r="A13" s="3">
        <v>9</v>
      </c>
      <c r="B13" s="12" t="s">
        <v>48</v>
      </c>
      <c r="C13" s="16" t="s">
        <v>40</v>
      </c>
      <c r="D13" s="16" t="s">
        <v>2</v>
      </c>
      <c r="E13" s="22">
        <v>202.96597</v>
      </c>
      <c r="F13" s="22">
        <v>45.27629</v>
      </c>
      <c r="G13" s="23" t="s">
        <v>53</v>
      </c>
      <c r="H13" s="22">
        <v>199.84768</v>
      </c>
      <c r="I13" s="22">
        <v>45.2436</v>
      </c>
      <c r="J13" s="23" t="s">
        <v>54</v>
      </c>
      <c r="K13" s="24">
        <v>12</v>
      </c>
      <c r="L13" s="24">
        <v>20</v>
      </c>
      <c r="M13" s="24">
        <v>9</v>
      </c>
      <c r="N13" s="22">
        <v>60.848769999999995</v>
      </c>
      <c r="O13" s="22">
        <v>13.94119</v>
      </c>
      <c r="P13" s="23" t="s">
        <v>54</v>
      </c>
      <c r="Q13" s="22">
        <v>112.03097</v>
      </c>
      <c r="R13" s="22">
        <v>25.07836</v>
      </c>
      <c r="S13" s="23" t="s">
        <v>53</v>
      </c>
      <c r="T13" s="13"/>
      <c r="U13" s="13"/>
    </row>
    <row r="14" spans="1:21" ht="25.5">
      <c r="A14" s="3">
        <v>10</v>
      </c>
      <c r="B14" s="3">
        <v>7</v>
      </c>
      <c r="C14" s="16" t="s">
        <v>37</v>
      </c>
      <c r="D14" s="16" t="s">
        <v>2</v>
      </c>
      <c r="E14" s="22">
        <v>189.053</v>
      </c>
      <c r="F14" s="22">
        <v>273.388</v>
      </c>
      <c r="G14" s="23">
        <f>(E14-F14)/F14*100</f>
        <v>-30.848098672948332</v>
      </c>
      <c r="H14" s="22">
        <v>310.208</v>
      </c>
      <c r="I14" s="22">
        <v>334.849</v>
      </c>
      <c r="J14" s="23">
        <f>(H14-I14)/I14*100</f>
        <v>-7.358839357441702</v>
      </c>
      <c r="K14" s="24">
        <v>10</v>
      </c>
      <c r="L14" s="24">
        <v>82</v>
      </c>
      <c r="M14" s="24">
        <v>127</v>
      </c>
      <c r="N14" s="22">
        <v>34.043</v>
      </c>
      <c r="O14" s="22">
        <v>32.784</v>
      </c>
      <c r="P14" s="23">
        <f>(N14-O14)/O14*100</f>
        <v>3.840287945339191</v>
      </c>
      <c r="Q14" s="22">
        <v>103.601</v>
      </c>
      <c r="R14" s="22">
        <v>156.206</v>
      </c>
      <c r="S14" s="23">
        <f>(Q14-R14)/R14*100</f>
        <v>-33.67668335403249</v>
      </c>
      <c r="T14" s="13"/>
      <c r="U14" s="13"/>
    </row>
    <row r="15" spans="1:21" ht="25.5">
      <c r="A15" s="3">
        <v>11</v>
      </c>
      <c r="B15" s="3">
        <v>9</v>
      </c>
      <c r="C15" s="16" t="s">
        <v>39</v>
      </c>
      <c r="D15" s="16" t="s">
        <v>12</v>
      </c>
      <c r="E15" s="22">
        <v>185.819</v>
      </c>
      <c r="F15" s="22">
        <v>97.13</v>
      </c>
      <c r="G15" s="23">
        <f>(E15-F15)/F15*100</f>
        <v>91.30958509214454</v>
      </c>
      <c r="H15" s="22">
        <v>310.203</v>
      </c>
      <c r="I15" s="22">
        <v>200.653</v>
      </c>
      <c r="J15" s="23">
        <f>(H15-I15)/I15*100</f>
        <v>54.59674163855013</v>
      </c>
      <c r="K15" s="24">
        <v>11</v>
      </c>
      <c r="L15" s="24">
        <v>37</v>
      </c>
      <c r="M15" s="24">
        <v>12</v>
      </c>
      <c r="N15" s="22">
        <v>332.16</v>
      </c>
      <c r="O15" s="22">
        <v>97.416</v>
      </c>
      <c r="P15" s="23">
        <f>(N15-O15)/O15*100</f>
        <v>240.97068243409709</v>
      </c>
      <c r="Q15" s="22">
        <v>118.05</v>
      </c>
      <c r="R15" s="22">
        <v>68.115</v>
      </c>
      <c r="S15" s="23">
        <f>(Q15-R15)/R15*100</f>
        <v>73.30984364677384</v>
      </c>
      <c r="T15" s="13"/>
      <c r="U15" s="13"/>
    </row>
    <row r="16" spans="1:21" ht="18.75">
      <c r="A16" s="3">
        <v>12</v>
      </c>
      <c r="B16" s="3">
        <v>8</v>
      </c>
      <c r="C16" s="16" t="s">
        <v>38</v>
      </c>
      <c r="D16" s="16" t="s">
        <v>2</v>
      </c>
      <c r="E16" s="22">
        <v>132.8423</v>
      </c>
      <c r="F16" s="22">
        <v>196.713</v>
      </c>
      <c r="G16" s="23">
        <f>(E16-F16)/F16*100</f>
        <v>-32.468977647638944</v>
      </c>
      <c r="H16" s="22">
        <v>393.8988</v>
      </c>
      <c r="I16" s="22" t="s">
        <v>49</v>
      </c>
      <c r="J16" s="25" t="s">
        <v>48</v>
      </c>
      <c r="K16" s="24">
        <v>9</v>
      </c>
      <c r="L16" s="24">
        <v>18</v>
      </c>
      <c r="M16" s="24">
        <v>34</v>
      </c>
      <c r="N16" s="22" t="s">
        <v>49</v>
      </c>
      <c r="O16" s="22" t="s">
        <v>49</v>
      </c>
      <c r="P16" s="25" t="s">
        <v>48</v>
      </c>
      <c r="Q16" s="22" t="s">
        <v>49</v>
      </c>
      <c r="R16" s="22" t="s">
        <v>49</v>
      </c>
      <c r="S16" s="25" t="s">
        <v>48</v>
      </c>
      <c r="T16" s="13"/>
      <c r="U16" s="13"/>
    </row>
    <row r="17" spans="1:23" s="7" customFormat="1" ht="12.75">
      <c r="A17" s="28" t="s">
        <v>10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>
        <f>UPPER(C17)</f>
      </c>
      <c r="U17" s="5"/>
      <c r="V17" s="9"/>
      <c r="W17" s="8"/>
    </row>
    <row r="18" spans="1:23" s="4" customFormat="1" ht="12.75">
      <c r="A18" s="10">
        <v>1</v>
      </c>
      <c r="B18" s="3">
        <v>1</v>
      </c>
      <c r="C18" s="16" t="s">
        <v>24</v>
      </c>
      <c r="D18" s="16" t="s">
        <v>14</v>
      </c>
      <c r="E18" s="22">
        <v>5114.63750443</v>
      </c>
      <c r="F18" s="22">
        <v>2567.826806</v>
      </c>
      <c r="G18" s="23">
        <f>(E18-F18)/F18*100</f>
        <v>99.18156055070017</v>
      </c>
      <c r="H18" s="22">
        <v>9723.61684461</v>
      </c>
      <c r="I18" s="22">
        <v>4708.748769</v>
      </c>
      <c r="J18" s="23">
        <f>(H18-I18)/I18*100</f>
        <v>106.501075373257</v>
      </c>
      <c r="K18" s="24">
        <v>1</v>
      </c>
      <c r="L18" s="24">
        <v>121</v>
      </c>
      <c r="M18" s="24">
        <v>121</v>
      </c>
      <c r="N18" s="24">
        <f>1193.92175681+237</f>
        <v>1430.92175681</v>
      </c>
      <c r="O18" s="24">
        <f>733.25394+163</f>
        <v>896.25394</v>
      </c>
      <c r="P18" s="23">
        <f>(N18-O18)/O18*100</f>
        <v>59.65584004127224</v>
      </c>
      <c r="Q18" s="24">
        <f>2274.352+325</f>
        <v>2599.352</v>
      </c>
      <c r="R18" s="24">
        <f>636.24181+39</f>
        <v>675.24181</v>
      </c>
      <c r="S18" s="23">
        <f>(Q18-R18)/R18*100</f>
        <v>284.9512813787404</v>
      </c>
      <c r="T18" s="5"/>
      <c r="U18" s="5"/>
      <c r="V18" s="21"/>
      <c r="W18"/>
    </row>
    <row r="19" spans="1:23" s="4" customFormat="1" ht="12.75">
      <c r="A19" s="10">
        <v>2</v>
      </c>
      <c r="B19" s="3">
        <v>2</v>
      </c>
      <c r="C19" s="16" t="s">
        <v>9</v>
      </c>
      <c r="D19" s="11" t="s">
        <v>6</v>
      </c>
      <c r="E19" s="22">
        <v>2269.876</v>
      </c>
      <c r="F19" s="22">
        <v>1731.564</v>
      </c>
      <c r="G19" s="23">
        <f>(E19-F19)/F19*100</f>
        <v>31.08819541177803</v>
      </c>
      <c r="H19" s="22">
        <v>3643.525</v>
      </c>
      <c r="I19" s="22">
        <v>2778.483</v>
      </c>
      <c r="J19" s="23">
        <f>(H19-I19)/I19*100</f>
        <v>31.13360779965182</v>
      </c>
      <c r="K19" s="24">
        <v>4</v>
      </c>
      <c r="L19" s="24">
        <v>703</v>
      </c>
      <c r="M19" s="24">
        <f>570+43</f>
        <v>613</v>
      </c>
      <c r="N19" s="24">
        <f>1352.774+62</f>
        <v>1414.774</v>
      </c>
      <c r="O19" s="24">
        <v>840</v>
      </c>
      <c r="P19" s="23">
        <f>(N19-O19)/O19*100</f>
        <v>68.42547619047618</v>
      </c>
      <c r="Q19" s="24">
        <f>1182.371+147</f>
        <v>1329.371</v>
      </c>
      <c r="R19" s="24">
        <f>945.719+48</f>
        <v>993.719</v>
      </c>
      <c r="S19" s="23">
        <f>(Q19-R19)/R19*100</f>
        <v>33.77735557033729</v>
      </c>
      <c r="T19" s="5"/>
      <c r="U19" s="5"/>
      <c r="V19" s="21"/>
      <c r="W19"/>
    </row>
    <row r="20" spans="1:23" s="4" customFormat="1" ht="12.75">
      <c r="A20" s="10">
        <v>3</v>
      </c>
      <c r="B20" s="10">
        <v>3</v>
      </c>
      <c r="C20" s="16" t="s">
        <v>43</v>
      </c>
      <c r="D20" s="18" t="s">
        <v>5</v>
      </c>
      <c r="E20" s="22">
        <v>2062.33</v>
      </c>
      <c r="F20" s="22">
        <v>1558</v>
      </c>
      <c r="G20" s="23">
        <f>(E20-F20)/F20*100</f>
        <v>32.37034659820282</v>
      </c>
      <c r="H20" s="22">
        <v>4570.42</v>
      </c>
      <c r="I20" s="22">
        <v>2791.5</v>
      </c>
      <c r="J20" s="23">
        <f>(H20-I20)/I20*100</f>
        <v>63.726312018627986</v>
      </c>
      <c r="K20" s="24">
        <v>3</v>
      </c>
      <c r="L20" s="24">
        <v>65</v>
      </c>
      <c r="M20" s="24">
        <v>100</v>
      </c>
      <c r="N20" s="24">
        <v>1380.85</v>
      </c>
      <c r="O20" s="24">
        <v>644</v>
      </c>
      <c r="P20" s="23">
        <f>(N20-O20)/O20*100</f>
        <v>114.41770186335403</v>
      </c>
      <c r="Q20" s="24">
        <v>2001.63</v>
      </c>
      <c r="R20" s="24">
        <v>869</v>
      </c>
      <c r="S20" s="23">
        <f>(Q20-R20)/R20*100</f>
        <v>130.337169159954</v>
      </c>
      <c r="T20" s="5"/>
      <c r="U20" s="5"/>
      <c r="V20" s="21"/>
      <c r="W20"/>
    </row>
    <row r="21" spans="1:23" s="4" customFormat="1" ht="27">
      <c r="A21" s="10">
        <v>4</v>
      </c>
      <c r="B21" s="12" t="s">
        <v>48</v>
      </c>
      <c r="C21" s="16" t="s">
        <v>34</v>
      </c>
      <c r="D21" s="18" t="s">
        <v>5</v>
      </c>
      <c r="E21" s="22">
        <v>1827.488</v>
      </c>
      <c r="F21" s="22" t="s">
        <v>49</v>
      </c>
      <c r="G21" s="25" t="s">
        <v>48</v>
      </c>
      <c r="H21" s="22">
        <v>6044.905</v>
      </c>
      <c r="I21" s="22" t="s">
        <v>49</v>
      </c>
      <c r="J21" s="25" t="s">
        <v>48</v>
      </c>
      <c r="K21" s="24">
        <v>2</v>
      </c>
      <c r="L21" s="24">
        <v>155</v>
      </c>
      <c r="M21" s="22" t="s">
        <v>49</v>
      </c>
      <c r="N21" s="24">
        <v>1440.909</v>
      </c>
      <c r="O21" s="22" t="s">
        <v>49</v>
      </c>
      <c r="P21" s="25" t="s">
        <v>48</v>
      </c>
      <c r="Q21" s="24">
        <f>1094.911+0.7</f>
        <v>1095.611</v>
      </c>
      <c r="R21" s="22" t="s">
        <v>49</v>
      </c>
      <c r="S21" s="25" t="s">
        <v>48</v>
      </c>
      <c r="T21" s="5"/>
      <c r="U21" s="5"/>
      <c r="V21" s="21"/>
      <c r="W21"/>
    </row>
    <row r="22" spans="1:22" ht="12.75">
      <c r="A22" s="10">
        <v>5</v>
      </c>
      <c r="B22" s="10">
        <v>4</v>
      </c>
      <c r="C22" s="16" t="s">
        <v>33</v>
      </c>
      <c r="D22" s="11" t="s">
        <v>8</v>
      </c>
      <c r="E22" s="22">
        <v>1276.5485517700001</v>
      </c>
      <c r="F22" s="22">
        <v>1166.47488</v>
      </c>
      <c r="G22" s="23">
        <f aca="true" t="shared" si="2" ref="G22:G27">(E22-F22)/F22*100</f>
        <v>9.436437394176902</v>
      </c>
      <c r="H22" s="22">
        <v>3396.65782233</v>
      </c>
      <c r="I22" s="22">
        <v>3231.3864781199995</v>
      </c>
      <c r="J22" s="23">
        <f>(H22-I22)/I22*100</f>
        <v>5.114564454888544</v>
      </c>
      <c r="K22" s="24">
        <v>5</v>
      </c>
      <c r="L22" s="24">
        <v>268</v>
      </c>
      <c r="M22" s="24">
        <v>228</v>
      </c>
      <c r="N22" s="24">
        <v>854.7633495399999</v>
      </c>
      <c r="O22" s="24">
        <v>714.0967335</v>
      </c>
      <c r="P22" s="23">
        <f>(N22-O22)/O22*100</f>
        <v>19.698537948850582</v>
      </c>
      <c r="Q22" s="24">
        <v>632.26028574</v>
      </c>
      <c r="R22" s="24">
        <v>748.9377651899999</v>
      </c>
      <c r="S22" s="23">
        <f>(Q22-R22)/R22*100</f>
        <v>-15.57906208941136</v>
      </c>
      <c r="T22" s="5"/>
      <c r="U22" s="5"/>
      <c r="V22" s="21"/>
    </row>
    <row r="23" spans="1:22" ht="12.75">
      <c r="A23" s="10">
        <v>6</v>
      </c>
      <c r="B23" s="10">
        <v>5</v>
      </c>
      <c r="C23" s="16" t="s">
        <v>41</v>
      </c>
      <c r="D23" s="18" t="s">
        <v>8</v>
      </c>
      <c r="E23" s="22">
        <v>1002.415</v>
      </c>
      <c r="F23" s="22">
        <v>870.064</v>
      </c>
      <c r="G23" s="23">
        <f t="shared" si="2"/>
        <v>15.21163960352342</v>
      </c>
      <c r="H23" s="22">
        <v>1833.164</v>
      </c>
      <c r="I23" s="22">
        <v>1233.43</v>
      </c>
      <c r="J23" s="23">
        <f>(H23-I23)/I23*100</f>
        <v>48.62327006802168</v>
      </c>
      <c r="K23" s="24">
        <v>7</v>
      </c>
      <c r="L23" s="24">
        <v>431</v>
      </c>
      <c r="M23" s="24">
        <v>357</v>
      </c>
      <c r="N23" s="24">
        <v>528.632</v>
      </c>
      <c r="O23" s="24">
        <v>290</v>
      </c>
      <c r="P23" s="23">
        <f>(N23-O23)/O23*100</f>
        <v>82.28689655172413</v>
      </c>
      <c r="Q23" s="24">
        <v>665.043</v>
      </c>
      <c r="R23" s="24">
        <f>374.2264+31</f>
        <v>405.2264</v>
      </c>
      <c r="S23" s="23">
        <f>(Q23-R23)/R23*100</f>
        <v>64.11640505159585</v>
      </c>
      <c r="T23" s="5"/>
      <c r="U23" s="5"/>
      <c r="V23" s="21"/>
    </row>
    <row r="24" spans="1:23" ht="12.75">
      <c r="A24" s="10">
        <v>7</v>
      </c>
      <c r="B24" s="10"/>
      <c r="C24" s="16" t="s">
        <v>25</v>
      </c>
      <c r="D24" s="11" t="s">
        <v>26</v>
      </c>
      <c r="E24" s="22">
        <v>734.225366</v>
      </c>
      <c r="F24" s="22">
        <v>749.062745</v>
      </c>
      <c r="G24" s="23">
        <f t="shared" si="2"/>
        <v>-1.9807925436206206</v>
      </c>
      <c r="H24" s="22">
        <v>2645.481921</v>
      </c>
      <c r="I24" s="22">
        <v>1389.540738</v>
      </c>
      <c r="J24" s="23">
        <f>(H24-I24)/I24*100</f>
        <v>90.38534449934207</v>
      </c>
      <c r="K24" s="24">
        <v>6</v>
      </c>
      <c r="L24" s="24">
        <v>27</v>
      </c>
      <c r="M24" s="24">
        <v>14</v>
      </c>
      <c r="N24" s="24">
        <v>472.14443900000003</v>
      </c>
      <c r="O24" s="24">
        <v>140.397165</v>
      </c>
      <c r="P24" s="23">
        <f>(N24-O24)/O24*100</f>
        <v>236.29200347457163</v>
      </c>
      <c r="Q24" s="24">
        <v>467.43618</v>
      </c>
      <c r="R24" s="24">
        <v>454.07524800000004</v>
      </c>
      <c r="S24" s="23">
        <f>(Q24-R24)/R24*100</f>
        <v>2.942448869179483</v>
      </c>
      <c r="T24" s="5"/>
      <c r="U24" s="5"/>
      <c r="V24" s="21"/>
      <c r="W24" s="4"/>
    </row>
    <row r="25" spans="1:22" ht="12.75">
      <c r="A25" s="10">
        <v>8</v>
      </c>
      <c r="B25" s="3">
        <v>8</v>
      </c>
      <c r="C25" s="16" t="s">
        <v>35</v>
      </c>
      <c r="D25" s="16" t="s">
        <v>8</v>
      </c>
      <c r="E25" s="22">
        <v>553.971</v>
      </c>
      <c r="F25" s="22">
        <v>448.404</v>
      </c>
      <c r="G25" s="23">
        <f t="shared" si="2"/>
        <v>23.542831910509275</v>
      </c>
      <c r="H25" s="22">
        <v>1322.752</v>
      </c>
      <c r="I25" s="22">
        <v>1037.213</v>
      </c>
      <c r="J25" s="23">
        <f>(H25-I25)/I25*100</f>
        <v>27.52944669995459</v>
      </c>
      <c r="K25" s="24">
        <v>9</v>
      </c>
      <c r="L25" s="24">
        <v>105</v>
      </c>
      <c r="M25" s="24">
        <v>94</v>
      </c>
      <c r="N25" s="24">
        <v>420.296</v>
      </c>
      <c r="O25" s="24">
        <v>326.418</v>
      </c>
      <c r="P25" s="23">
        <f>(N25-O25)/O25*100</f>
        <v>28.76005612435588</v>
      </c>
      <c r="Q25" s="24">
        <v>435.664</v>
      </c>
      <c r="R25" s="24">
        <v>272.467</v>
      </c>
      <c r="S25" s="23">
        <f>(Q25-R25)/R25*100</f>
        <v>59.896060807363824</v>
      </c>
      <c r="T25" s="5"/>
      <c r="U25" s="5"/>
      <c r="V25" s="21"/>
    </row>
    <row r="26" spans="1:22" ht="18.75">
      <c r="A26" s="10">
        <v>9</v>
      </c>
      <c r="B26" s="12" t="s">
        <v>48</v>
      </c>
      <c r="C26" s="16" t="s">
        <v>42</v>
      </c>
      <c r="D26" s="11" t="s">
        <v>6</v>
      </c>
      <c r="E26" s="22">
        <v>510.378</v>
      </c>
      <c r="F26" s="22">
        <v>270.996</v>
      </c>
      <c r="G26" s="23">
        <f t="shared" si="2"/>
        <v>88.33414515343401</v>
      </c>
      <c r="H26" s="22" t="s">
        <v>49</v>
      </c>
      <c r="I26" s="22" t="s">
        <v>49</v>
      </c>
      <c r="J26" s="25" t="s">
        <v>48</v>
      </c>
      <c r="K26" s="25" t="s">
        <v>48</v>
      </c>
      <c r="L26" s="24">
        <v>126</v>
      </c>
      <c r="M26" s="24">
        <v>80</v>
      </c>
      <c r="N26" s="22" t="s">
        <v>49</v>
      </c>
      <c r="O26" s="22" t="s">
        <v>49</v>
      </c>
      <c r="P26" s="25" t="s">
        <v>48</v>
      </c>
      <c r="Q26" s="22" t="s">
        <v>49</v>
      </c>
      <c r="R26" s="22" t="s">
        <v>49</v>
      </c>
      <c r="S26" s="25" t="s">
        <v>48</v>
      </c>
      <c r="T26" s="5"/>
      <c r="U26" s="5"/>
      <c r="V26" s="21"/>
    </row>
    <row r="27" spans="1:23" ht="12.75">
      <c r="A27" s="10">
        <v>10</v>
      </c>
      <c r="B27" s="10">
        <v>7</v>
      </c>
      <c r="C27" s="16" t="s">
        <v>45</v>
      </c>
      <c r="D27" s="18" t="s">
        <v>7</v>
      </c>
      <c r="E27" s="22">
        <v>502</v>
      </c>
      <c r="F27" s="22">
        <v>499.353</v>
      </c>
      <c r="G27" s="23">
        <f t="shared" si="2"/>
        <v>0.5300859311949646</v>
      </c>
      <c r="H27" s="22">
        <v>1357</v>
      </c>
      <c r="I27" s="22">
        <v>1280.421</v>
      </c>
      <c r="J27" s="23">
        <f>(H27-I27)/I27*100</f>
        <v>5.980767263267312</v>
      </c>
      <c r="K27" s="24">
        <v>8</v>
      </c>
      <c r="L27" s="24">
        <v>42</v>
      </c>
      <c r="M27" s="24">
        <v>47</v>
      </c>
      <c r="N27" s="24">
        <v>304</v>
      </c>
      <c r="O27" s="24">
        <v>278.56</v>
      </c>
      <c r="P27" s="23">
        <f>(N27-O27)/O27*100</f>
        <v>9.13268236645606</v>
      </c>
      <c r="Q27" s="24">
        <v>655</v>
      </c>
      <c r="R27" s="24">
        <v>614.747</v>
      </c>
      <c r="S27" s="23">
        <f>(Q27-R27)/R27*100</f>
        <v>6.547896939716671</v>
      </c>
      <c r="T27" s="5"/>
      <c r="U27" s="5"/>
      <c r="V27" s="21"/>
      <c r="W27" s="4"/>
    </row>
    <row r="28" spans="1:22" ht="18.75">
      <c r="A28" s="10">
        <v>11</v>
      </c>
      <c r="B28" s="12" t="s">
        <v>48</v>
      </c>
      <c r="C28" s="16" t="s">
        <v>44</v>
      </c>
      <c r="D28" s="16" t="s">
        <v>14</v>
      </c>
      <c r="E28" s="22">
        <v>471.113</v>
      </c>
      <c r="F28" s="22" t="s">
        <v>49</v>
      </c>
      <c r="G28" s="25" t="s">
        <v>48</v>
      </c>
      <c r="H28" s="22">
        <v>1168.889</v>
      </c>
      <c r="I28" s="22" t="s">
        <v>49</v>
      </c>
      <c r="J28" s="25" t="s">
        <v>48</v>
      </c>
      <c r="K28" s="24">
        <v>10</v>
      </c>
      <c r="L28" s="24">
        <v>127</v>
      </c>
      <c r="M28" s="24">
        <v>0</v>
      </c>
      <c r="N28" s="24">
        <f>353.706+25</f>
        <v>378.706</v>
      </c>
      <c r="O28" s="22" t="s">
        <v>49</v>
      </c>
      <c r="P28" s="25" t="s">
        <v>48</v>
      </c>
      <c r="Q28" s="24">
        <f>258.045+31</f>
        <v>289.045</v>
      </c>
      <c r="R28" s="22" t="s">
        <v>49</v>
      </c>
      <c r="S28" s="25" t="s">
        <v>48</v>
      </c>
      <c r="T28" s="5"/>
      <c r="U28" s="5"/>
      <c r="V28" s="21"/>
    </row>
    <row r="29" spans="1:23" ht="18.75">
      <c r="A29" s="10">
        <v>12</v>
      </c>
      <c r="B29" s="12" t="s">
        <v>48</v>
      </c>
      <c r="C29" s="16" t="s">
        <v>46</v>
      </c>
      <c r="D29" s="18" t="s">
        <v>8</v>
      </c>
      <c r="E29" s="22">
        <v>469.12025821</v>
      </c>
      <c r="F29" s="22">
        <v>477.5229443300001</v>
      </c>
      <c r="G29" s="23">
        <f>(E29-F29)/F29*100</f>
        <v>-1.7596402894922047</v>
      </c>
      <c r="H29" s="22">
        <v>1023.491</v>
      </c>
      <c r="I29" s="22">
        <v>784.5219212299999</v>
      </c>
      <c r="J29" s="23">
        <f>(H29-I29)/I29*100</f>
        <v>30.460471824080628</v>
      </c>
      <c r="K29" s="24">
        <v>11</v>
      </c>
      <c r="L29" s="24">
        <v>47</v>
      </c>
      <c r="M29" s="24">
        <v>43</v>
      </c>
      <c r="N29" s="24">
        <v>391.584635</v>
      </c>
      <c r="O29" s="24">
        <v>136.95045800000003</v>
      </c>
      <c r="P29" s="23">
        <f>(N29-O29)/O29*100</f>
        <v>185.931599440142</v>
      </c>
      <c r="Q29" s="24">
        <v>349.371</v>
      </c>
      <c r="R29" s="24">
        <v>235.23893564999997</v>
      </c>
      <c r="S29" s="23">
        <f>(Q29-R29)/R29*100</f>
        <v>48.51750584342521</v>
      </c>
      <c r="T29" s="5"/>
      <c r="U29" s="5"/>
      <c r="V29" s="21"/>
      <c r="W29" s="4"/>
    </row>
    <row r="30" spans="1:23" ht="18.75">
      <c r="A30" s="10">
        <v>13</v>
      </c>
      <c r="B30" s="12" t="s">
        <v>48</v>
      </c>
      <c r="C30" s="15" t="s">
        <v>22</v>
      </c>
      <c r="D30" s="17" t="s">
        <v>6</v>
      </c>
      <c r="E30" s="22">
        <v>310.5</v>
      </c>
      <c r="F30" s="22">
        <v>327.5</v>
      </c>
      <c r="G30" s="23">
        <f>(E30-F30)/F30*100</f>
        <v>-5.190839694656488</v>
      </c>
      <c r="H30" s="22">
        <v>786.4</v>
      </c>
      <c r="I30" s="22">
        <v>646</v>
      </c>
      <c r="J30" s="23">
        <f>(H30-I30)/I30*100</f>
        <v>21.733746130030955</v>
      </c>
      <c r="K30" s="24">
        <v>12</v>
      </c>
      <c r="L30" s="24">
        <v>101</v>
      </c>
      <c r="M30" s="24">
        <v>118</v>
      </c>
      <c r="N30" s="24">
        <v>217.7</v>
      </c>
      <c r="O30" s="24">
        <v>194.6</v>
      </c>
      <c r="P30" s="23">
        <f>(N30-O30)/O30*100</f>
        <v>11.8705035971223</v>
      </c>
      <c r="Q30" s="24">
        <v>162.5</v>
      </c>
      <c r="R30" s="24">
        <v>227.2</v>
      </c>
      <c r="S30" s="23">
        <f>(Q30-R30)/R30*100</f>
        <v>-28.477112676056333</v>
      </c>
      <c r="T30" s="5"/>
      <c r="U30" s="5"/>
      <c r="V30" s="21"/>
      <c r="W30" s="4"/>
    </row>
    <row r="31" spans="1:22" ht="27">
      <c r="A31" s="10">
        <v>14</v>
      </c>
      <c r="B31" s="12" t="s">
        <v>48</v>
      </c>
      <c r="C31" s="16" t="s">
        <v>47</v>
      </c>
      <c r="D31" s="11" t="s">
        <v>23</v>
      </c>
      <c r="E31" s="22">
        <v>167.657</v>
      </c>
      <c r="F31" s="22">
        <v>107.803</v>
      </c>
      <c r="G31" s="23">
        <f>(E31-F31)/F31*100</f>
        <v>55.521645965325646</v>
      </c>
      <c r="H31" s="22">
        <v>456.317</v>
      </c>
      <c r="I31" s="22">
        <v>327.905</v>
      </c>
      <c r="J31" s="23">
        <f>(H31-I31)/I31*100</f>
        <v>39.161342461993584</v>
      </c>
      <c r="K31" s="24">
        <v>13</v>
      </c>
      <c r="L31" s="24">
        <v>39</v>
      </c>
      <c r="M31" s="24">
        <v>29</v>
      </c>
      <c r="N31" s="22" t="s">
        <v>49</v>
      </c>
      <c r="O31" s="22" t="s">
        <v>49</v>
      </c>
      <c r="P31" s="25" t="s">
        <v>48</v>
      </c>
      <c r="Q31" s="22" t="s">
        <v>49</v>
      </c>
      <c r="R31" s="22" t="s">
        <v>49</v>
      </c>
      <c r="S31" s="25" t="s">
        <v>48</v>
      </c>
      <c r="T31" s="5"/>
      <c r="U31" s="5"/>
      <c r="V31" s="21"/>
    </row>
    <row r="32" ht="12.75">
      <c r="A32" s="1" t="s">
        <v>21</v>
      </c>
    </row>
    <row r="34" ht="12.75">
      <c r="C34" s="20"/>
    </row>
  </sheetData>
  <sheetProtection/>
  <mergeCells count="11">
    <mergeCell ref="A4:S4"/>
    <mergeCell ref="A17:S17"/>
    <mergeCell ref="C2:C3"/>
    <mergeCell ref="D2:D3"/>
    <mergeCell ref="K2:K3"/>
    <mergeCell ref="L2:M2"/>
    <mergeCell ref="A2:B2"/>
    <mergeCell ref="E2:G2"/>
    <mergeCell ref="H2:J2"/>
    <mergeCell ref="N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itetereva</dc:creator>
  <cp:keywords/>
  <dc:description/>
  <cp:lastModifiedBy>Серебряков</cp:lastModifiedBy>
  <dcterms:created xsi:type="dcterms:W3CDTF">2010-03-16T05:32:21Z</dcterms:created>
  <dcterms:modified xsi:type="dcterms:W3CDTF">2013-09-06T10:33:21Z</dcterms:modified>
  <cp:category/>
  <cp:version/>
  <cp:contentType/>
  <cp:contentStatus/>
</cp:coreProperties>
</file>